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egovg01.sharepoint.com/sites/EAO_MKM/DOKUMENDID/Eelarve/2024 ea seadus/Ülekantavad/"/>
    </mc:Choice>
  </mc:AlternateContent>
  <xr:revisionPtr revIDLastSave="21" documentId="13_ncr:1_{13E10CEE-5393-4E72-A877-E707D402CE7C}" xr6:coauthVersionLast="47" xr6:coauthVersionMax="47" xr10:uidLastSave="{F8E6F60E-1B93-4CE6-B4D0-77E4B131988F}"/>
  <bookViews>
    <workbookView xWindow="28680" yWindow="-120" windowWidth="29040" windowHeight="15720" xr2:uid="{00000000-000D-0000-FFFF-FFFF00000000}"/>
  </bookViews>
  <sheets>
    <sheet name="KOOND" sheetId="1" r:id="rId1"/>
  </sheets>
  <definedNames>
    <definedName name="_xlnm._FilterDatabase" localSheetId="0" hidden="1">KOOND!$A$7:$AA$217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8" i="1" l="1"/>
  <c r="P124" i="1" l="1"/>
  <c r="L10" i="1"/>
  <c r="M10" i="1"/>
  <c r="N10" i="1" s="1"/>
  <c r="N5" i="1" s="1"/>
  <c r="M5" i="1" l="1"/>
  <c r="R5" i="1"/>
  <c r="N214" i="1" l="1"/>
  <c r="M214" i="1"/>
  <c r="T174" i="1"/>
  <c r="U174" i="1" s="1"/>
  <c r="N168" i="1"/>
  <c r="M168" i="1"/>
  <c r="O209" i="1" l="1"/>
  <c r="O181" i="1"/>
  <c r="O148" i="1" l="1"/>
  <c r="N138" i="1" l="1"/>
  <c r="M138" i="1"/>
  <c r="M140" i="1"/>
  <c r="T176" i="1" l="1"/>
  <c r="U176" i="1" s="1"/>
  <c r="T40" i="1"/>
  <c r="U40" i="1" s="1"/>
  <c r="S36" i="1"/>
  <c r="U36" i="1" s="1"/>
  <c r="S26" i="1"/>
  <c r="U26" i="1" s="1"/>
  <c r="S24" i="1"/>
  <c r="U24" i="1" s="1"/>
  <c r="T16" i="1"/>
  <c r="U16" i="1" s="1"/>
  <c r="T12" i="1"/>
  <c r="U12" i="1" s="1"/>
  <c r="T9" i="1"/>
  <c r="U9" i="1" s="1"/>
  <c r="S35" i="1"/>
  <c r="U35" i="1" s="1"/>
  <c r="T160" i="1"/>
  <c r="U160" i="1" s="1"/>
  <c r="U141" i="1"/>
  <c r="T136" i="1"/>
  <c r="U136" i="1" s="1"/>
  <c r="U130" i="1"/>
  <c r="T120" i="1"/>
  <c r="U120" i="1" s="1"/>
  <c r="U113" i="1"/>
  <c r="T81" i="1"/>
  <c r="U81" i="1" s="1"/>
  <c r="T75" i="1"/>
  <c r="U75" i="1" s="1"/>
  <c r="T214" i="1"/>
  <c r="U214" i="1" s="1"/>
  <c r="S211" i="1"/>
  <c r="U211" i="1" s="1"/>
  <c r="T204" i="1"/>
  <c r="U204" i="1" s="1"/>
  <c r="T199" i="1"/>
  <c r="U199" i="1" s="1"/>
  <c r="T194" i="1"/>
  <c r="U194" i="1" s="1"/>
  <c r="T190" i="1"/>
  <c r="U190" i="1" s="1"/>
  <c r="T187" i="1"/>
  <c r="U187" i="1" s="1"/>
  <c r="S166" i="1"/>
  <c r="U166" i="1" s="1"/>
  <c r="T153" i="1"/>
  <c r="U153" i="1" s="1"/>
  <c r="T145" i="1"/>
  <c r="U145" i="1" s="1"/>
  <c r="T139" i="1"/>
  <c r="U139" i="1" s="1"/>
  <c r="S128" i="1"/>
  <c r="U128" i="1" s="1"/>
  <c r="T126" i="1"/>
  <c r="U126" i="1" s="1"/>
  <c r="T116" i="1"/>
  <c r="U116" i="1" s="1"/>
  <c r="T109" i="1"/>
  <c r="U109" i="1" s="1"/>
  <c r="T103" i="1"/>
  <c r="U103" i="1" s="1"/>
  <c r="T88" i="1"/>
  <c r="U88" i="1" s="1"/>
  <c r="T84" i="1"/>
  <c r="U84" i="1" s="1"/>
  <c r="T83" i="1"/>
  <c r="U83" i="1" s="1"/>
  <c r="T77" i="1"/>
  <c r="U77" i="1" s="1"/>
  <c r="T70" i="1"/>
  <c r="T215" i="1"/>
  <c r="U215" i="1" s="1"/>
  <c r="T210" i="1"/>
  <c r="U210" i="1" s="1"/>
  <c r="T201" i="1"/>
  <c r="U201" i="1" s="1"/>
  <c r="T185" i="1"/>
  <c r="U185" i="1" s="1"/>
  <c r="T163" i="1"/>
  <c r="U163" i="1" s="1"/>
  <c r="T149" i="1"/>
  <c r="U149" i="1" s="1"/>
  <c r="T125" i="1"/>
  <c r="U125" i="1" s="1"/>
  <c r="T115" i="1"/>
  <c r="U115" i="1" s="1"/>
  <c r="T87" i="1"/>
  <c r="U87" i="1" s="1"/>
  <c r="T69" i="1"/>
  <c r="U69" i="1" s="1"/>
  <c r="T62" i="1"/>
  <c r="U62" i="1" s="1"/>
  <c r="T58" i="1"/>
  <c r="U58" i="1" s="1"/>
  <c r="T61" i="1"/>
  <c r="U61" i="1" s="1"/>
  <c r="T53" i="1"/>
  <c r="U53" i="1" s="1"/>
  <c r="S118" i="1"/>
  <c r="U118" i="1" s="1"/>
  <c r="U111" i="1"/>
  <c r="S104" i="1"/>
  <c r="U104" i="1" s="1"/>
  <c r="S92" i="1"/>
  <c r="U92" i="1" s="1"/>
  <c r="U79" i="1"/>
  <c r="S25" i="1"/>
  <c r="U25" i="1" s="1"/>
  <c r="S216" i="1"/>
  <c r="U216" i="1" s="1"/>
  <c r="S212" i="1"/>
  <c r="U212" i="1" s="1"/>
  <c r="S205" i="1"/>
  <c r="U205" i="1" s="1"/>
  <c r="S202" i="1"/>
  <c r="U202" i="1" s="1"/>
  <c r="S195" i="1"/>
  <c r="U195" i="1" s="1"/>
  <c r="S191" i="1"/>
  <c r="U191" i="1" s="1"/>
  <c r="S186" i="1"/>
  <c r="U186" i="1" s="1"/>
  <c r="S177" i="1"/>
  <c r="U177" i="1" s="1"/>
  <c r="U173" i="1"/>
  <c r="U165" i="1"/>
  <c r="S158" i="1"/>
  <c r="U158" i="1" s="1"/>
  <c r="S150" i="1"/>
  <c r="U150" i="1" s="1"/>
  <c r="S146" i="1"/>
  <c r="U146" i="1" s="1"/>
  <c r="S143" i="1"/>
  <c r="U143" i="1" s="1"/>
  <c r="S140" i="1"/>
  <c r="U140" i="1" s="1"/>
  <c r="S135" i="1"/>
  <c r="U135" i="1" s="1"/>
  <c r="S132" i="1"/>
  <c r="U132" i="1" s="1"/>
  <c r="S129" i="1"/>
  <c r="U129" i="1" s="1"/>
  <c r="U119" i="1"/>
  <c r="S112" i="1"/>
  <c r="U112" i="1" s="1"/>
  <c r="S106" i="1"/>
  <c r="U106" i="1" s="1"/>
  <c r="S98" i="1"/>
  <c r="U98" i="1" s="1"/>
  <c r="S80" i="1"/>
  <c r="U80" i="1" s="1"/>
  <c r="S59" i="1"/>
  <c r="U59" i="1" s="1"/>
  <c r="S54" i="1"/>
  <c r="U54" i="1" s="1"/>
  <c r="S50" i="1"/>
  <c r="U50" i="1" s="1"/>
  <c r="S45" i="1"/>
  <c r="U45" i="1" s="1"/>
  <c r="S41" i="1"/>
  <c r="U41" i="1" s="1"/>
  <c r="S34" i="1"/>
  <c r="U34" i="1" s="1"/>
  <c r="S29" i="1"/>
  <c r="U29" i="1" s="1"/>
  <c r="U31" i="1"/>
  <c r="U32" i="1"/>
  <c r="U37" i="1"/>
  <c r="U38" i="1"/>
  <c r="U39" i="1"/>
  <c r="U42" i="1"/>
  <c r="U43" i="1"/>
  <c r="U48" i="1"/>
  <c r="U49" i="1"/>
  <c r="U51" i="1"/>
  <c r="U52" i="1"/>
  <c r="U55" i="1"/>
  <c r="U56" i="1"/>
  <c r="U57" i="1"/>
  <c r="U60" i="1"/>
  <c r="U63" i="1"/>
  <c r="U64" i="1"/>
  <c r="U65" i="1"/>
  <c r="U66" i="1"/>
  <c r="U67" i="1"/>
  <c r="U68" i="1"/>
  <c r="U71" i="1"/>
  <c r="U72" i="1"/>
  <c r="U73" i="1"/>
  <c r="U74" i="1"/>
  <c r="U76" i="1"/>
  <c r="U78" i="1"/>
  <c r="U82" i="1"/>
  <c r="U85" i="1"/>
  <c r="U86" i="1"/>
  <c r="U89" i="1"/>
  <c r="U90" i="1"/>
  <c r="U91" i="1"/>
  <c r="U93" i="1"/>
  <c r="U94" i="1"/>
  <c r="U95" i="1"/>
  <c r="U96" i="1"/>
  <c r="U97" i="1"/>
  <c r="U99" i="1"/>
  <c r="U100" i="1"/>
  <c r="U101" i="1"/>
  <c r="U102" i="1"/>
  <c r="U105" i="1"/>
  <c r="U107" i="1"/>
  <c r="U108" i="1"/>
  <c r="U110" i="1"/>
  <c r="U114" i="1"/>
  <c r="U117" i="1"/>
  <c r="U121" i="1"/>
  <c r="U122" i="1"/>
  <c r="U123" i="1"/>
  <c r="U124" i="1"/>
  <c r="U127" i="1"/>
  <c r="U131" i="1"/>
  <c r="U133" i="1"/>
  <c r="U134" i="1"/>
  <c r="U137" i="1"/>
  <c r="U138" i="1"/>
  <c r="U142" i="1"/>
  <c r="U144" i="1"/>
  <c r="U147" i="1"/>
  <c r="U148" i="1"/>
  <c r="U151" i="1"/>
  <c r="U152" i="1"/>
  <c r="U154" i="1"/>
  <c r="U155" i="1"/>
  <c r="U156" i="1"/>
  <c r="U157" i="1"/>
  <c r="U159" i="1"/>
  <c r="U161" i="1"/>
  <c r="U162" i="1"/>
  <c r="U164" i="1"/>
  <c r="U167" i="1"/>
  <c r="U168" i="1"/>
  <c r="U169" i="1"/>
  <c r="U170" i="1"/>
  <c r="U171" i="1"/>
  <c r="U172" i="1"/>
  <c r="U175" i="1"/>
  <c r="U178" i="1"/>
  <c r="U179" i="1"/>
  <c r="U180" i="1"/>
  <c r="U181" i="1"/>
  <c r="U182" i="1"/>
  <c r="U183" i="1"/>
  <c r="U184" i="1"/>
  <c r="U188" i="1"/>
  <c r="U189" i="1"/>
  <c r="U192" i="1"/>
  <c r="U193" i="1"/>
  <c r="U196" i="1"/>
  <c r="U197" i="1"/>
  <c r="U198" i="1"/>
  <c r="U200" i="1"/>
  <c r="U203" i="1"/>
  <c r="U206" i="1"/>
  <c r="U207" i="1"/>
  <c r="U208" i="1"/>
  <c r="U209" i="1"/>
  <c r="U213" i="1"/>
  <c r="U217" i="1"/>
  <c r="T47" i="1"/>
  <c r="U47" i="1" s="1"/>
  <c r="T44" i="1"/>
  <c r="U44" i="1" s="1"/>
  <c r="T33" i="1"/>
  <c r="U33" i="1" s="1"/>
  <c r="U10" i="1"/>
  <c r="U11" i="1"/>
  <c r="U13" i="1"/>
  <c r="U14" i="1"/>
  <c r="U15" i="1"/>
  <c r="U17" i="1"/>
  <c r="U18" i="1"/>
  <c r="U19" i="1"/>
  <c r="U20" i="1"/>
  <c r="U21" i="1"/>
  <c r="U22" i="1"/>
  <c r="U23" i="1"/>
  <c r="U27" i="1"/>
  <c r="U28" i="1"/>
  <c r="U30" i="1"/>
  <c r="S46" i="1"/>
  <c r="U46" i="1" s="1"/>
  <c r="O46" i="1"/>
  <c r="Q46" i="1" s="1"/>
  <c r="Q33" i="1"/>
  <c r="Q44" i="1"/>
  <c r="Q47" i="1"/>
  <c r="Q9" i="1"/>
  <c r="O31" i="1"/>
  <c r="Q31" i="1" s="1"/>
  <c r="O32" i="1"/>
  <c r="Q32" i="1" s="1"/>
  <c r="O34" i="1"/>
  <c r="Q34" i="1" s="1"/>
  <c r="O35" i="1"/>
  <c r="Q35" i="1" s="1"/>
  <c r="Q36" i="1"/>
  <c r="O37" i="1"/>
  <c r="Q37" i="1" s="1"/>
  <c r="O38" i="1"/>
  <c r="Q38" i="1" s="1"/>
  <c r="O39" i="1"/>
  <c r="Q39" i="1" s="1"/>
  <c r="O40" i="1"/>
  <c r="Q40" i="1" s="1"/>
  <c r="O41" i="1"/>
  <c r="Q41" i="1" s="1"/>
  <c r="O42" i="1"/>
  <c r="Q42" i="1" s="1"/>
  <c r="O43" i="1"/>
  <c r="Q43" i="1" s="1"/>
  <c r="O45" i="1"/>
  <c r="Q45" i="1" s="1"/>
  <c r="O48" i="1"/>
  <c r="Q48" i="1" s="1"/>
  <c r="O49" i="1"/>
  <c r="Q49" i="1" s="1"/>
  <c r="O50" i="1"/>
  <c r="Q50" i="1" s="1"/>
  <c r="O51" i="1"/>
  <c r="Q51" i="1" s="1"/>
  <c r="O52" i="1"/>
  <c r="Q52" i="1" s="1"/>
  <c r="Q53" i="1"/>
  <c r="O54" i="1"/>
  <c r="Q54" i="1" s="1"/>
  <c r="O55" i="1"/>
  <c r="Q55" i="1" s="1"/>
  <c r="O56" i="1"/>
  <c r="Q56" i="1" s="1"/>
  <c r="O57" i="1"/>
  <c r="Q57" i="1" s="1"/>
  <c r="O58" i="1"/>
  <c r="Q58" i="1" s="1"/>
  <c r="O59" i="1"/>
  <c r="Q59" i="1" s="1"/>
  <c r="O60" i="1"/>
  <c r="Q60" i="1" s="1"/>
  <c r="Q61" i="1"/>
  <c r="O62" i="1"/>
  <c r="Q62" i="1" s="1"/>
  <c r="O63" i="1"/>
  <c r="Q63" i="1" s="1"/>
  <c r="O64" i="1"/>
  <c r="O65" i="1"/>
  <c r="Q65" i="1" s="1"/>
  <c r="O66" i="1"/>
  <c r="Q66" i="1" s="1"/>
  <c r="O67" i="1"/>
  <c r="Q67" i="1" s="1"/>
  <c r="O68" i="1"/>
  <c r="Q68" i="1" s="1"/>
  <c r="O69" i="1"/>
  <c r="Q69" i="1" s="1"/>
  <c r="O70" i="1"/>
  <c r="Q70" i="1" s="1"/>
  <c r="O71" i="1"/>
  <c r="Q71" i="1" s="1"/>
  <c r="O72" i="1"/>
  <c r="Q72" i="1" s="1"/>
  <c r="O73" i="1"/>
  <c r="Q73" i="1" s="1"/>
  <c r="O74" i="1"/>
  <c r="Q74" i="1" s="1"/>
  <c r="O75" i="1"/>
  <c r="Q75" i="1" s="1"/>
  <c r="O76" i="1"/>
  <c r="Q76" i="1" s="1"/>
  <c r="O77" i="1"/>
  <c r="Q77" i="1" s="1"/>
  <c r="O78" i="1"/>
  <c r="Q78" i="1" s="1"/>
  <c r="O79" i="1"/>
  <c r="Q79" i="1" s="1"/>
  <c r="O80" i="1"/>
  <c r="Q80" i="1" s="1"/>
  <c r="O81" i="1"/>
  <c r="Q81" i="1" s="1"/>
  <c r="O82" i="1"/>
  <c r="Q82" i="1" s="1"/>
  <c r="O83" i="1"/>
  <c r="Q83" i="1" s="1"/>
  <c r="O84" i="1"/>
  <c r="Q84" i="1" s="1"/>
  <c r="O85" i="1"/>
  <c r="Q85" i="1" s="1"/>
  <c r="O86" i="1"/>
  <c r="Q86" i="1" s="1"/>
  <c r="O87" i="1"/>
  <c r="Q87" i="1" s="1"/>
  <c r="O88" i="1"/>
  <c r="Q88" i="1" s="1"/>
  <c r="O89" i="1"/>
  <c r="Q89" i="1" s="1"/>
  <c r="O90" i="1"/>
  <c r="Q90" i="1" s="1"/>
  <c r="O91" i="1"/>
  <c r="Q91" i="1" s="1"/>
  <c r="O92" i="1"/>
  <c r="Q92" i="1" s="1"/>
  <c r="O93" i="1"/>
  <c r="Q93" i="1" s="1"/>
  <c r="O94" i="1"/>
  <c r="Q94" i="1" s="1"/>
  <c r="O95" i="1"/>
  <c r="Q95" i="1" s="1"/>
  <c r="O96" i="1"/>
  <c r="Q96" i="1" s="1"/>
  <c r="O97" i="1"/>
  <c r="Q97" i="1" s="1"/>
  <c r="O98" i="1"/>
  <c r="Q98" i="1" s="1"/>
  <c r="O99" i="1"/>
  <c r="Q99" i="1" s="1"/>
  <c r="O100" i="1"/>
  <c r="Q100" i="1" s="1"/>
  <c r="O101" i="1"/>
  <c r="Q101" i="1" s="1"/>
  <c r="O102" i="1"/>
  <c r="Q102" i="1" s="1"/>
  <c r="O103" i="1"/>
  <c r="Q103" i="1" s="1"/>
  <c r="O104" i="1"/>
  <c r="Q104" i="1" s="1"/>
  <c r="O105" i="1"/>
  <c r="Q105" i="1" s="1"/>
  <c r="O106" i="1"/>
  <c r="Q106" i="1" s="1"/>
  <c r="O107" i="1"/>
  <c r="Q107" i="1" s="1"/>
  <c r="O108" i="1"/>
  <c r="Q108" i="1" s="1"/>
  <c r="O109" i="1"/>
  <c r="Q109" i="1" s="1"/>
  <c r="O110" i="1"/>
  <c r="Q110" i="1" s="1"/>
  <c r="O111" i="1"/>
  <c r="Q111" i="1" s="1"/>
  <c r="O112" i="1"/>
  <c r="Q112" i="1" s="1"/>
  <c r="O113" i="1"/>
  <c r="Q113" i="1" s="1"/>
  <c r="O114" i="1"/>
  <c r="Q114" i="1" s="1"/>
  <c r="O115" i="1"/>
  <c r="Q115" i="1" s="1"/>
  <c r="O116" i="1"/>
  <c r="Q116" i="1" s="1"/>
  <c r="O117" i="1"/>
  <c r="Q117" i="1" s="1"/>
  <c r="O118" i="1"/>
  <c r="Q118" i="1" s="1"/>
  <c r="O119" i="1"/>
  <c r="Q119" i="1" s="1"/>
  <c r="O120" i="1"/>
  <c r="Q120" i="1" s="1"/>
  <c r="O121" i="1"/>
  <c r="Q121" i="1" s="1"/>
  <c r="O122" i="1"/>
  <c r="Q122" i="1" s="1"/>
  <c r="O123" i="1"/>
  <c r="Q123" i="1" s="1"/>
  <c r="O124" i="1"/>
  <c r="Q124" i="1" s="1"/>
  <c r="O125" i="1"/>
  <c r="Q125" i="1" s="1"/>
  <c r="O126" i="1"/>
  <c r="Q126" i="1" s="1"/>
  <c r="O127" i="1"/>
  <c r="Q127" i="1" s="1"/>
  <c r="Q128" i="1"/>
  <c r="O129" i="1"/>
  <c r="Q129" i="1" s="1"/>
  <c r="O130" i="1"/>
  <c r="Q130" i="1" s="1"/>
  <c r="O131" i="1"/>
  <c r="Q131" i="1" s="1"/>
  <c r="O132" i="1"/>
  <c r="Q132" i="1" s="1"/>
  <c r="O133" i="1"/>
  <c r="Q133" i="1" s="1"/>
  <c r="O134" i="1"/>
  <c r="Q134" i="1" s="1"/>
  <c r="O135" i="1"/>
  <c r="Q135" i="1" s="1"/>
  <c r="O136" i="1"/>
  <c r="Q136" i="1" s="1"/>
  <c r="O137" i="1"/>
  <c r="Q137" i="1" s="1"/>
  <c r="Q138" i="1"/>
  <c r="O139" i="1"/>
  <c r="Q139" i="1" s="1"/>
  <c r="O140" i="1"/>
  <c r="Q140" i="1" s="1"/>
  <c r="O141" i="1"/>
  <c r="Q141" i="1" s="1"/>
  <c r="O142" i="1"/>
  <c r="Q142" i="1" s="1"/>
  <c r="O143" i="1"/>
  <c r="Q143" i="1" s="1"/>
  <c r="O144" i="1"/>
  <c r="Q144" i="1" s="1"/>
  <c r="Q145" i="1"/>
  <c r="O146" i="1"/>
  <c r="Q146" i="1" s="1"/>
  <c r="O147" i="1"/>
  <c r="Q147" i="1" s="1"/>
  <c r="Q148" i="1"/>
  <c r="O149" i="1"/>
  <c r="Q149" i="1" s="1"/>
  <c r="O150" i="1"/>
  <c r="Q150" i="1" s="1"/>
  <c r="O151" i="1"/>
  <c r="Q151" i="1" s="1"/>
  <c r="O152" i="1"/>
  <c r="Q152" i="1" s="1"/>
  <c r="Q153" i="1"/>
  <c r="O154" i="1"/>
  <c r="Q154" i="1" s="1"/>
  <c r="O155" i="1"/>
  <c r="Q155" i="1" s="1"/>
  <c r="O156" i="1"/>
  <c r="Q156" i="1" s="1"/>
  <c r="O157" i="1"/>
  <c r="Q157" i="1" s="1"/>
  <c r="O158" i="1"/>
  <c r="Q158" i="1" s="1"/>
  <c r="O159" i="1"/>
  <c r="Q159" i="1" s="1"/>
  <c r="O160" i="1"/>
  <c r="Q160" i="1" s="1"/>
  <c r="O161" i="1"/>
  <c r="Q161" i="1" s="1"/>
  <c r="O162" i="1"/>
  <c r="Q162" i="1" s="1"/>
  <c r="O163" i="1"/>
  <c r="Q163" i="1" s="1"/>
  <c r="O164" i="1"/>
  <c r="Q164" i="1" s="1"/>
  <c r="O165" i="1"/>
  <c r="Q165" i="1" s="1"/>
  <c r="O166" i="1"/>
  <c r="Q166" i="1" s="1"/>
  <c r="O167" i="1"/>
  <c r="Q167" i="1" s="1"/>
  <c r="O168" i="1"/>
  <c r="Q168" i="1" s="1"/>
  <c r="O169" i="1"/>
  <c r="Q169" i="1" s="1"/>
  <c r="O170" i="1"/>
  <c r="Q170" i="1" s="1"/>
  <c r="O171" i="1"/>
  <c r="Q171" i="1" s="1"/>
  <c r="O172" i="1"/>
  <c r="Q172" i="1" s="1"/>
  <c r="O173" i="1"/>
  <c r="Q173" i="1" s="1"/>
  <c r="O174" i="1"/>
  <c r="Q174" i="1" s="1"/>
  <c r="O175" i="1"/>
  <c r="Q175" i="1" s="1"/>
  <c r="O176" i="1"/>
  <c r="Q176" i="1" s="1"/>
  <c r="O177" i="1"/>
  <c r="Q177" i="1" s="1"/>
  <c r="O178" i="1"/>
  <c r="Q178" i="1" s="1"/>
  <c r="O179" i="1"/>
  <c r="Q179" i="1" s="1"/>
  <c r="O180" i="1"/>
  <c r="Q180" i="1" s="1"/>
  <c r="Q181" i="1"/>
  <c r="O182" i="1"/>
  <c r="Q182" i="1" s="1"/>
  <c r="O183" i="1"/>
  <c r="Q183" i="1" s="1"/>
  <c r="O184" i="1"/>
  <c r="Q184" i="1" s="1"/>
  <c r="O185" i="1"/>
  <c r="Q185" i="1" s="1"/>
  <c r="O186" i="1"/>
  <c r="Q186" i="1" s="1"/>
  <c r="Q187" i="1"/>
  <c r="O188" i="1"/>
  <c r="Q188" i="1" s="1"/>
  <c r="O189" i="1"/>
  <c r="Q189" i="1" s="1"/>
  <c r="Q190" i="1"/>
  <c r="O191" i="1"/>
  <c r="Q191" i="1" s="1"/>
  <c r="O192" i="1"/>
  <c r="Q192" i="1" s="1"/>
  <c r="O193" i="1"/>
  <c r="Q193" i="1" s="1"/>
  <c r="Q194" i="1"/>
  <c r="O195" i="1"/>
  <c r="Q195" i="1" s="1"/>
  <c r="O196" i="1"/>
  <c r="Q196" i="1" s="1"/>
  <c r="O197" i="1"/>
  <c r="Q197" i="1" s="1"/>
  <c r="O198" i="1"/>
  <c r="Q198" i="1" s="1"/>
  <c r="Q199" i="1"/>
  <c r="O200" i="1"/>
  <c r="Q200" i="1" s="1"/>
  <c r="O201" i="1"/>
  <c r="Q201" i="1" s="1"/>
  <c r="O202" i="1"/>
  <c r="Q202" i="1" s="1"/>
  <c r="O203" i="1"/>
  <c r="Q203" i="1" s="1"/>
  <c r="Q204" i="1"/>
  <c r="O205" i="1"/>
  <c r="Q205" i="1" s="1"/>
  <c r="O206" i="1"/>
  <c r="Q206" i="1" s="1"/>
  <c r="O207" i="1"/>
  <c r="Q207" i="1" s="1"/>
  <c r="O208" i="1"/>
  <c r="Q208" i="1" s="1"/>
  <c r="Q209" i="1"/>
  <c r="O210" i="1"/>
  <c r="Q210" i="1" s="1"/>
  <c r="O211" i="1"/>
  <c r="Q211" i="1" s="1"/>
  <c r="O212" i="1"/>
  <c r="Q212" i="1" s="1"/>
  <c r="O213" i="1"/>
  <c r="Q213" i="1" s="1"/>
  <c r="Q214" i="1"/>
  <c r="O215" i="1"/>
  <c r="Q215" i="1" s="1"/>
  <c r="O216" i="1"/>
  <c r="Q216" i="1" s="1"/>
  <c r="O217" i="1"/>
  <c r="Q217" i="1" s="1"/>
  <c r="O10" i="1"/>
  <c r="Q10" i="1" s="1"/>
  <c r="O11" i="1"/>
  <c r="Q11" i="1" s="1"/>
  <c r="O12" i="1"/>
  <c r="Q12" i="1" s="1"/>
  <c r="O13" i="1"/>
  <c r="Q13" i="1" s="1"/>
  <c r="O14" i="1"/>
  <c r="Q14" i="1" s="1"/>
  <c r="O15" i="1"/>
  <c r="Q15" i="1" s="1"/>
  <c r="O16" i="1"/>
  <c r="Q16" i="1" s="1"/>
  <c r="O17" i="1"/>
  <c r="Q17" i="1" s="1"/>
  <c r="O18" i="1"/>
  <c r="Q18" i="1" s="1"/>
  <c r="O19" i="1"/>
  <c r="Q19" i="1" s="1"/>
  <c r="O20" i="1"/>
  <c r="Q20" i="1" s="1"/>
  <c r="O21" i="1"/>
  <c r="Q21" i="1" s="1"/>
  <c r="O22" i="1"/>
  <c r="Q22" i="1" s="1"/>
  <c r="O23" i="1"/>
  <c r="Q23" i="1" s="1"/>
  <c r="O24" i="1"/>
  <c r="Q24" i="1" s="1"/>
  <c r="O25" i="1"/>
  <c r="Q25" i="1" s="1"/>
  <c r="O26" i="1"/>
  <c r="Q26" i="1" s="1"/>
  <c r="O27" i="1"/>
  <c r="Q27" i="1" s="1"/>
  <c r="O28" i="1"/>
  <c r="Q28" i="1" s="1"/>
  <c r="O29" i="1"/>
  <c r="Q29" i="1" s="1"/>
  <c r="O30" i="1"/>
  <c r="Q30" i="1" s="1"/>
  <c r="P5" i="1"/>
  <c r="K5" i="1"/>
  <c r="L5" i="1"/>
  <c r="J5" i="1"/>
  <c r="Q64" i="1" l="1"/>
  <c r="Q5" i="1" s="1"/>
  <c r="O5" i="1"/>
  <c r="S5" i="1"/>
  <c r="T5" i="1"/>
  <c r="U70" i="1"/>
  <c r="U5" i="1" s="1"/>
</calcChain>
</file>

<file path=xl/sharedStrings.xml><?xml version="1.0" encoding="utf-8"?>
<sst xmlns="http://schemas.openxmlformats.org/spreadsheetml/2006/main" count="1865" uniqueCount="238">
  <si>
    <t>Lisa 1</t>
  </si>
  <si>
    <t>majandus- ja infotehnoloogiaministri käskkirja "Majandus- ja Kommunikatsiooniministeeriumi valitsemisala 2023. eelarveaastal kasutamata jäänud vahendite 2024. eelarveaastasse ülekandmine" juurde (muudetud sõnastuses)</t>
  </si>
  <si>
    <t>KOKKU</t>
  </si>
  <si>
    <t>eurodes</t>
  </si>
  <si>
    <t>2023. aasta riigieelarve jäägid</t>
  </si>
  <si>
    <t>Jääkide 2024. aastasse üle viimine</t>
  </si>
  <si>
    <t>Reservi tagastatud</t>
  </si>
  <si>
    <t>kontrollsumma</t>
  </si>
  <si>
    <t>Märkused</t>
  </si>
  <si>
    <t>Valitsemis-ala</t>
  </si>
  <si>
    <t>Tulemus-valdkond</t>
  </si>
  <si>
    <t>Programm</t>
  </si>
  <si>
    <t>Programmi tegevuse kood</t>
  </si>
  <si>
    <t>Programmi tegevuse nimi</t>
  </si>
  <si>
    <t>Majanduslik sisu</t>
  </si>
  <si>
    <t>Eelarve liik</t>
  </si>
  <si>
    <t>Eelarve objekti kood</t>
  </si>
  <si>
    <t>Objekti nimi</t>
  </si>
  <si>
    <t>Lõplik eelarve</t>
  </si>
  <si>
    <t>Üle toodud eelnevast aastast</t>
  </si>
  <si>
    <t xml:space="preserve">Täitmine </t>
  </si>
  <si>
    <t>Kasutamata eelarve jääk</t>
  </si>
  <si>
    <t>Võimalik üle viia järgnevasse aastasse</t>
  </si>
  <si>
    <t>Korraline ülekandmine</t>
  </si>
  <si>
    <t>Erakorraline ülekandmine</t>
  </si>
  <si>
    <t>Ülekandmine kokku</t>
  </si>
  <si>
    <t>Erakorralise käskkirjaga reservi tagastatud</t>
  </si>
  <si>
    <t xml:space="preserve">Korralise käskkirjaga reservi tagastatud (käesoleva käskkirjaga) </t>
  </si>
  <si>
    <t>Tagastame eelarvesse</t>
  </si>
  <si>
    <t>Tagastamised kokku</t>
  </si>
  <si>
    <t>(1)</t>
  </si>
  <si>
    <t>(2)</t>
  </si>
  <si>
    <t>(3)</t>
  </si>
  <si>
    <t>(4)=(1)+(2)-(3)</t>
  </si>
  <si>
    <t>(5)</t>
  </si>
  <si>
    <t>(6)</t>
  </si>
  <si>
    <t>(7)</t>
  </si>
  <si>
    <t>(8)=(6)+(7)</t>
  </si>
  <si>
    <t>(9)</t>
  </si>
  <si>
    <t>(10)</t>
  </si>
  <si>
    <t>(11)</t>
  </si>
  <si>
    <t>(12)</t>
  </si>
  <si>
    <t>Majandus- ja Kommunikatsiooniministeerium</t>
  </si>
  <si>
    <t/>
  </si>
  <si>
    <t>Finantseerimistehingud</t>
  </si>
  <si>
    <t>20</t>
  </si>
  <si>
    <t>None</t>
  </si>
  <si>
    <t>SE000037</t>
  </si>
  <si>
    <t>Fondide haldamine</t>
  </si>
  <si>
    <t>SE000080</t>
  </si>
  <si>
    <t>2022 LEA</t>
  </si>
  <si>
    <t>Investeeringud</t>
  </si>
  <si>
    <t>IN002080</t>
  </si>
  <si>
    <t>2022 LEA IT investeeringud</t>
  </si>
  <si>
    <t>IN002000</t>
  </si>
  <si>
    <t>IT investeeringud</t>
  </si>
  <si>
    <t>IN005000</t>
  </si>
  <si>
    <t>Muud investeeringud</t>
  </si>
  <si>
    <t>IN001000</t>
  </si>
  <si>
    <t>Inventar</t>
  </si>
  <si>
    <t>IN070057</t>
  </si>
  <si>
    <t>Kose-Mäo neljarealiseks ehitamine</t>
  </si>
  <si>
    <t>IN070058</t>
  </si>
  <si>
    <t>Arbavere puursüdamike hoidla</t>
  </si>
  <si>
    <t>IN070433</t>
  </si>
  <si>
    <t>Riigimaanteede remondi koondprojekt</t>
  </si>
  <si>
    <t>IN070442</t>
  </si>
  <si>
    <t>Tuletornid</t>
  </si>
  <si>
    <t>IN070968</t>
  </si>
  <si>
    <t>Transpordiameti hoonete renoveerimine</t>
  </si>
  <si>
    <t>IN070969</t>
  </si>
  <si>
    <t>Maade soetamine</t>
  </si>
  <si>
    <t>SR070033</t>
  </si>
  <si>
    <t>Struktuurifondide proj-de investeeringud</t>
  </si>
  <si>
    <t>SR070077</t>
  </si>
  <si>
    <t>IT vajaku kompenseerimine 4</t>
  </si>
  <si>
    <t>SR070101</t>
  </si>
  <si>
    <t>Reisiparvlaev Estonia allveeuuring</t>
  </si>
  <si>
    <t>SR070135</t>
  </si>
  <si>
    <t>IT vajaku kompenseerimine (2)</t>
  </si>
  <si>
    <t>SR070162</t>
  </si>
  <si>
    <t>Digiriigi kesksed teenused</t>
  </si>
  <si>
    <t>SR070173</t>
  </si>
  <si>
    <t>Keri tuletorni I etapi rek</t>
  </si>
  <si>
    <t>SR070176</t>
  </si>
  <si>
    <t>SV mitteabikõlblikud kulud</t>
  </si>
  <si>
    <t>SR07A064</t>
  </si>
  <si>
    <t>IT vajaku kompenseerimine</t>
  </si>
  <si>
    <t>SR07A185</t>
  </si>
  <si>
    <t>IKT jaotamata vahendid</t>
  </si>
  <si>
    <t>Energeetika</t>
  </si>
  <si>
    <t>Energeetika ja maavarade programm</t>
  </si>
  <si>
    <t>ENEN0101</t>
  </si>
  <si>
    <t>Elektri- ja gaasivarustuse tagamine</t>
  </si>
  <si>
    <t>Kulud</t>
  </si>
  <si>
    <t>SE000060</t>
  </si>
  <si>
    <t>RRF</t>
  </si>
  <si>
    <t>SE000003</t>
  </si>
  <si>
    <t>Rahvusvahelised liikmemaksud</t>
  </si>
  <si>
    <t>VR070052</t>
  </si>
  <si>
    <t>Elektri, gaasi ja võrgut. komp.</t>
  </si>
  <si>
    <t>VR070077</t>
  </si>
  <si>
    <t>Energiahindade komp kodutarbijatele 2023</t>
  </si>
  <si>
    <t>ENEN0102</t>
  </si>
  <si>
    <t>Transpordikütuse korraldus ja kütusevarude säilitamine</t>
  </si>
  <si>
    <t>jääk viiakse üle ettevõtluskeskkonna programmi tegevusse Ettevõtluse arendamise soodustamine</t>
  </si>
  <si>
    <t>ENEN0103</t>
  </si>
  <si>
    <t>Soojusenergia tõhus tootmine ja ülekanne</t>
  </si>
  <si>
    <t>ENEN0201</t>
  </si>
  <si>
    <t>Energiatõhususe suurendamine</t>
  </si>
  <si>
    <t>ENEN0202</t>
  </si>
  <si>
    <t>Taastuvenergia osakaalu suurendamine lõpptarbimises</t>
  </si>
  <si>
    <t>ENEN0301</t>
  </si>
  <si>
    <t>Maapõueressursside uurimine ja kasutamine</t>
  </si>
  <si>
    <t>SE000028</t>
  </si>
  <si>
    <t>Vahendid Riigi Kinnisvara Aktsiaseltsile</t>
  </si>
  <si>
    <t>ENEN0302</t>
  </si>
  <si>
    <t>Geoloogiline kaardistamine ja maapõuealane kompetents</t>
  </si>
  <si>
    <t>Heaolu</t>
  </si>
  <si>
    <t>Tööturuprogramm</t>
  </si>
  <si>
    <t>HE010101</t>
  </si>
  <si>
    <t>Tööturuvaldkonna arendamine</t>
  </si>
  <si>
    <t>HE010102</t>
  </si>
  <si>
    <t>Aktiivsed ja passiivsed tööturuteenused</t>
  </si>
  <si>
    <t>HE010103</t>
  </si>
  <si>
    <t>Tööelu kvaliteedi arendamine</t>
  </si>
  <si>
    <t>Soolise võrdsuse ja võrdse kohtlemise programm</t>
  </si>
  <si>
    <t>HE090101</t>
  </si>
  <si>
    <t>Soolise võrdõiguslikkuse valdkonna arendamine</t>
  </si>
  <si>
    <t>SE000017</t>
  </si>
  <si>
    <t>Hasartmängumaksust töö-tervis-sotsiaal</t>
  </si>
  <si>
    <t>HE090102</t>
  </si>
  <si>
    <t>Võrdse kohtlemise valdkonna arendamine</t>
  </si>
  <si>
    <t>Digiühiskond</t>
  </si>
  <si>
    <t>Digiühiskonna programm</t>
  </si>
  <si>
    <t>IYDA0101</t>
  </si>
  <si>
    <t>Digiriigi arenguhüpped</t>
  </si>
  <si>
    <t>IYDA0102</t>
  </si>
  <si>
    <t>Digiriigi alusbaasi kindlustamine</t>
  </si>
  <si>
    <t>SR070041</t>
  </si>
  <si>
    <t>IT vajaku kompenseerimine 3</t>
  </si>
  <si>
    <t>SR070075</t>
  </si>
  <si>
    <t>Riigimajade IKT seadmed 2023</t>
  </si>
  <si>
    <t>SR070148</t>
  </si>
  <si>
    <t>IT vajaku kompenseerimine 5</t>
  </si>
  <si>
    <t>SR070179</t>
  </si>
  <si>
    <t>IT vajaku kompenseerimine 6</t>
  </si>
  <si>
    <t>SR070233</t>
  </si>
  <si>
    <t>Riigimajade IKT seadmed</t>
  </si>
  <si>
    <t>SR070234</t>
  </si>
  <si>
    <t>Struktuurifondide halduskulud</t>
  </si>
  <si>
    <t>IYDA0201</t>
  </si>
  <si>
    <t>Riikliku küberturvalisuse juhtimine ja koordineerimine</t>
  </si>
  <si>
    <t>IYDA0202</t>
  </si>
  <si>
    <t>Suundumuste, riskide ja mõjude analüüsivõime arendamine</t>
  </si>
  <si>
    <t>IYDA0203</t>
  </si>
  <si>
    <t>Küberturvalisuse tagamine</t>
  </si>
  <si>
    <t>IYDA0301</t>
  </si>
  <si>
    <t>Õigusruumi tagamine</t>
  </si>
  <si>
    <t>IN070067</t>
  </si>
  <si>
    <t>Lairiba jaotusvõrgu ehitamine</t>
  </si>
  <si>
    <t>IN070099</t>
  </si>
  <si>
    <t>Viimase miili kogukonna meede</t>
  </si>
  <si>
    <t>IYDA0302</t>
  </si>
  <si>
    <t>Juurdepääsuvõrkude väljaarendamine</t>
  </si>
  <si>
    <t>IYDA0303</t>
  </si>
  <si>
    <t>5G taristu ja teenuste arendamine</t>
  </si>
  <si>
    <t>Teadus- ja arendustegevus ning ettevõtlus</t>
  </si>
  <si>
    <t>Teadmussiirde programm</t>
  </si>
  <si>
    <t>TI020101</t>
  </si>
  <si>
    <t>Ettevõtete innovatsiooni-, digi- ja rohepöörde soodustamine</t>
  </si>
  <si>
    <t>TI020102</t>
  </si>
  <si>
    <t>Teadus- ja tehnoloogiamahuka iduettevõtluse arendamine</t>
  </si>
  <si>
    <t>Ehitus</t>
  </si>
  <si>
    <t>TIEH0101</t>
  </si>
  <si>
    <t>E-ehitus</t>
  </si>
  <si>
    <t>TIEH0102</t>
  </si>
  <si>
    <t>Ehitatud keskkonna ja ehitusvaldkonna kvaliteedi arendamine</t>
  </si>
  <si>
    <t>TIEH0201</t>
  </si>
  <si>
    <t>Eluasemepoliitika</t>
  </si>
  <si>
    <t>SE000099</t>
  </si>
  <si>
    <t>Täiendav eraldis</t>
  </si>
  <si>
    <t>IN070068</t>
  </si>
  <si>
    <t>KOV elamufondi investeeringute toetamine</t>
  </si>
  <si>
    <t>IN070077</t>
  </si>
  <si>
    <t>Kodutoetus lasterik perede eluasemet par</t>
  </si>
  <si>
    <t>IN070079</t>
  </si>
  <si>
    <t>Väikeelamute energiatõhususe suurendamin</t>
  </si>
  <si>
    <t>IN070084</t>
  </si>
  <si>
    <t>Korterelamute rekonstrueerimine</t>
  </si>
  <si>
    <t>Ettevõtluskeskkond</t>
  </si>
  <si>
    <t>TIEK0101</t>
  </si>
  <si>
    <t>Ettevõtluse arendamise soodustamine</t>
  </si>
  <si>
    <t>2024. aastal muutus seoses ministeeriumite töö ümberkorraldamisega pr_tegevuse kood - uus kood on TIEK0104</t>
  </si>
  <si>
    <t>VR070194</t>
  </si>
  <si>
    <t>UA sõjast tulenevad sanktsioonid</t>
  </si>
  <si>
    <t>TIEK0102</t>
  </si>
  <si>
    <t>Ettevõtete konkurentsivõime ja ekspordi edendamine</t>
  </si>
  <si>
    <t>IN000099</t>
  </si>
  <si>
    <t>Täiendavad investeeringutoetused</t>
  </si>
  <si>
    <t>TIEK0103</t>
  </si>
  <si>
    <t>Tehnoloogia- ja arendusmahukate investeeringute soodustamine</t>
  </si>
  <si>
    <t>IN005001</t>
  </si>
  <si>
    <t>Suurinvestori investeeringutoetus</t>
  </si>
  <si>
    <t>TIEK0104</t>
  </si>
  <si>
    <t>Transport</t>
  </si>
  <si>
    <t>Transpordi konkurentsivõime ja liikuvuse programm</t>
  </si>
  <si>
    <t>TRTR0301</t>
  </si>
  <si>
    <t>Raudteetransporditaristu arendamine ja korrashoid</t>
  </si>
  <si>
    <t>IN070059</t>
  </si>
  <si>
    <t>Tln-Tartu rt uuendus kiiruseks 135 km/h</t>
  </si>
  <si>
    <t>IN070061</t>
  </si>
  <si>
    <t>Tapa-Narva rt uuendus kiiruseks 135 km/h</t>
  </si>
  <si>
    <t>IN070097</t>
  </si>
  <si>
    <t>Haapsalu raudtee II etapp</t>
  </si>
  <si>
    <t>TRTR0302</t>
  </si>
  <si>
    <t>Veetransporditaristu arendamine ja korrashoid</t>
  </si>
  <si>
    <t>SE070003</t>
  </si>
  <si>
    <t>Talvine navigatsioon</t>
  </si>
  <si>
    <t>TRTR0303</t>
  </si>
  <si>
    <t>Õhutransporditaristu arendamine ja korrashoid</t>
  </si>
  <si>
    <t>TRTR0304</t>
  </si>
  <si>
    <t>Maanteetransporditaristu arendamine ja korrashoid</t>
  </si>
  <si>
    <t>SE070001</t>
  </si>
  <si>
    <t>Kohalike teede hoid</t>
  </si>
  <si>
    <t>IN070102</t>
  </si>
  <si>
    <t>Pärnu linnale ühenduste tagamine</t>
  </si>
  <si>
    <t>TRTR0305</t>
  </si>
  <si>
    <t>Keskkonnahoidlikku liikuvust soodustav linnakeskkond</t>
  </si>
  <si>
    <t>TRTR0306</t>
  </si>
  <si>
    <t>Ohutu ja säästlik transpordisüsteem</t>
  </si>
  <si>
    <t>SE070004</t>
  </si>
  <si>
    <t>Ohutusjuurdluse keskus</t>
  </si>
  <si>
    <t>TRTR0401</t>
  </si>
  <si>
    <t>Liikuvusteenuse arendamine ja soodustamine</t>
  </si>
  <si>
    <t>VR070063</t>
  </si>
  <si>
    <t>Kommertsliinidel tasuta vedamise kohust</t>
  </si>
  <si>
    <t>Jääk muudetud VV 12.09.2024 istungi päevakorra punkti 1 otsuse alusel (nihutasime 200 tuh eurot 2025. aastasse)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</si>
</sst>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sz val="11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9"/>
      <color theme="1" tint="4.9989318521683403E-2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0"/>
      <color indexed="8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color indexed="8"/>
      <name val="Calibri"/>
      <family val="2"/>
      <charset val="186"/>
      <scheme val="minor"/>
    </font>
    <font>
      <sz val="11"/>
      <color rgb="FF0000FF"/>
      <name val="Times New Roman"/>
      <family val="1"/>
      <charset val="186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4999237037263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7">
    <xf numFmtId="0" fontId="0" fillId="0" borderId="0" xfId="0"/>
    <xf numFmtId="3" fontId="0" fillId="0" borderId="0" xfId="0" applyNumberFormat="1"/>
    <xf numFmtId="3" fontId="2" fillId="0" borderId="0" xfId="0" applyNumberFormat="1" applyFont="1"/>
    <xf numFmtId="164" fontId="0" fillId="0" borderId="0" xfId="0" applyNumberFormat="1"/>
    <xf numFmtId="0" fontId="4" fillId="0" borderId="0" xfId="0" applyFont="1"/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9" fillId="0" borderId="0" xfId="0" applyFon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10" fillId="9" borderId="0" xfId="0" applyFont="1" applyFill="1" applyAlignment="1">
      <alignment vertical="center" wrapText="1"/>
    </xf>
    <xf numFmtId="4" fontId="11" fillId="8" borderId="0" xfId="2" applyNumberFormat="1" applyFont="1" applyFill="1" applyAlignment="1">
      <alignment horizontal="center" vertical="center" wrapText="1"/>
    </xf>
    <xf numFmtId="0" fontId="12" fillId="0" borderId="0" xfId="0" applyFont="1"/>
    <xf numFmtId="0" fontId="14" fillId="0" borderId="0" xfId="2" applyFont="1" applyAlignment="1">
      <alignment horizontal="right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4" fillId="0" borderId="4" xfId="0" applyFont="1" applyBorder="1"/>
    <xf numFmtId="3" fontId="4" fillId="0" borderId="4" xfId="0" applyNumberFormat="1" applyFont="1" applyBorder="1"/>
    <xf numFmtId="3" fontId="4" fillId="3" borderId="4" xfId="0" applyNumberFormat="1" applyFont="1" applyFill="1" applyBorder="1"/>
    <xf numFmtId="3" fontId="9" fillId="0" borderId="0" xfId="0" applyNumberFormat="1" applyFont="1"/>
    <xf numFmtId="0" fontId="4" fillId="0" borderId="3" xfId="0" applyFont="1" applyBorder="1"/>
    <xf numFmtId="3" fontId="4" fillId="0" borderId="3" xfId="0" applyNumberFormat="1" applyFont="1" applyBorder="1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quotePrefix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6" xfId="0" applyBorder="1"/>
    <xf numFmtId="3" fontId="5" fillId="5" borderId="10" xfId="1" applyNumberFormat="1" applyFont="1" applyFill="1" applyBorder="1" applyAlignment="1" applyProtection="1">
      <alignment horizontal="center" vertical="center" wrapText="1"/>
      <protection locked="0"/>
    </xf>
    <xf numFmtId="3" fontId="5" fillId="5" borderId="2" xfId="1" applyNumberFormat="1" applyFont="1" applyFill="1" applyBorder="1" applyAlignment="1" applyProtection="1">
      <alignment horizontal="center" vertical="center" wrapText="1"/>
      <protection locked="0"/>
    </xf>
    <xf numFmtId="3" fontId="5" fillId="5" borderId="6" xfId="1" applyNumberFormat="1" applyFont="1" applyFill="1" applyBorder="1" applyAlignment="1" applyProtection="1">
      <alignment horizontal="center" vertical="center" wrapText="1"/>
      <protection locked="0"/>
    </xf>
    <xf numFmtId="4" fontId="5" fillId="6" borderId="6" xfId="2" applyNumberFormat="1" applyFont="1" applyFill="1" applyBorder="1" applyAlignment="1">
      <alignment horizontal="center" vertical="center" wrapText="1"/>
    </xf>
    <xf numFmtId="3" fontId="5" fillId="6" borderId="6" xfId="2" applyNumberFormat="1" applyFont="1" applyFill="1" applyBorder="1" applyAlignment="1">
      <alignment horizontal="center" vertical="center" wrapText="1"/>
    </xf>
    <xf numFmtId="3" fontId="6" fillId="7" borderId="1" xfId="1" applyNumberFormat="1" applyFont="1" applyFill="1" applyBorder="1" applyAlignment="1" applyProtection="1">
      <alignment horizontal="center" vertical="center" wrapText="1"/>
      <protection locked="0"/>
    </xf>
    <xf numFmtId="3" fontId="6" fillId="7" borderId="6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0" xfId="0" applyNumberFormat="1" applyFont="1"/>
    <xf numFmtId="0" fontId="4" fillId="0" borderId="4" xfId="0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3" fontId="17" fillId="0" borderId="4" xfId="0" applyNumberFormat="1" applyFont="1" applyBorder="1" applyAlignment="1">
      <alignment vertical="center"/>
    </xf>
    <xf numFmtId="3" fontId="17" fillId="0" borderId="4" xfId="0" applyNumberFormat="1" applyFont="1" applyBorder="1" applyAlignment="1">
      <alignment vertical="center" wrapText="1"/>
    </xf>
    <xf numFmtId="0" fontId="14" fillId="0" borderId="0" xfId="2" applyFont="1" applyAlignment="1">
      <alignment horizontal="right" vertical="center" wrapText="1"/>
    </xf>
    <xf numFmtId="0" fontId="15" fillId="0" borderId="4" xfId="0" applyFont="1" applyBorder="1" applyAlignment="1">
      <alignment horizontal="left" vertical="center" wrapText="1"/>
    </xf>
    <xf numFmtId="0" fontId="7" fillId="5" borderId="7" xfId="2" applyFont="1" applyFill="1" applyBorder="1" applyAlignment="1">
      <alignment horizontal="center"/>
    </xf>
    <xf numFmtId="0" fontId="7" fillId="5" borderId="8" xfId="2" applyFont="1" applyFill="1" applyBorder="1" applyAlignment="1">
      <alignment horizontal="center"/>
    </xf>
    <xf numFmtId="0" fontId="7" fillId="5" borderId="9" xfId="2" applyFont="1" applyFill="1" applyBorder="1" applyAlignment="1">
      <alignment horizontal="center"/>
    </xf>
    <xf numFmtId="3" fontId="7" fillId="6" borderId="7" xfId="2" applyNumberFormat="1" applyFont="1" applyFill="1" applyBorder="1" applyAlignment="1">
      <alignment horizontal="center" wrapText="1"/>
    </xf>
    <xf numFmtId="3" fontId="7" fillId="6" borderId="8" xfId="2" applyNumberFormat="1" applyFont="1" applyFill="1" applyBorder="1" applyAlignment="1">
      <alignment horizontal="center" wrapText="1"/>
    </xf>
    <xf numFmtId="3" fontId="7" fillId="6" borderId="9" xfId="2" applyNumberFormat="1" applyFont="1" applyFill="1" applyBorder="1" applyAlignment="1">
      <alignment horizontal="center" wrapText="1"/>
    </xf>
    <xf numFmtId="3" fontId="8" fillId="7" borderId="7" xfId="0" applyNumberFormat="1" applyFont="1" applyFill="1" applyBorder="1" applyAlignment="1">
      <alignment horizontal="center"/>
    </xf>
    <xf numFmtId="3" fontId="8" fillId="7" borderId="9" xfId="0" applyNumberFormat="1" applyFont="1" applyFill="1" applyBorder="1" applyAlignment="1">
      <alignment horizontal="center"/>
    </xf>
    <xf numFmtId="0" fontId="13" fillId="10" borderId="11" xfId="0" applyFont="1" applyFill="1" applyBorder="1" applyAlignment="1">
      <alignment horizontal="center" vertical="center" wrapText="1"/>
    </xf>
    <xf numFmtId="0" fontId="13" fillId="10" borderId="12" xfId="0" applyFont="1" applyFill="1" applyBorder="1" applyAlignment="1">
      <alignment horizontal="center" vertical="center" wrapText="1"/>
    </xf>
  </cellXfs>
  <cellStyles count="3">
    <cellStyle name="Normaallaad" xfId="0" builtinId="0"/>
    <cellStyle name="Normaallaad 2" xfId="2" xr:uid="{0FFC3A51-15AE-4010-BE64-D5AC5E302E6A}"/>
    <cellStyle name="Normal 25 9 3" xfId="1" xr:uid="{3AB5EC81-3C82-414C-B562-BC367A3F5CE7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17"/>
  <sheetViews>
    <sheetView tabSelected="1" topLeftCell="E126" zoomScaleNormal="100" workbookViewId="0">
      <selection activeCell="V138" sqref="V138"/>
    </sheetView>
  </sheetViews>
  <sheetFormatPr defaultRowHeight="14.5" x14ac:dyDescent="0.35"/>
  <cols>
    <col min="1" max="1" width="9.7265625" customWidth="1"/>
    <col min="2" max="2" width="8.81640625" customWidth="1"/>
    <col min="3" max="3" width="15.7265625" customWidth="1"/>
    <col min="4" max="4" width="12.26953125" customWidth="1"/>
    <col min="5" max="5" width="25.1796875" customWidth="1"/>
    <col min="6" max="6" width="13.1796875" customWidth="1"/>
    <col min="7" max="7" width="8.1796875" customWidth="1"/>
    <col min="8" max="8" width="11.453125" customWidth="1"/>
    <col min="9" max="9" width="21.1796875" customWidth="1"/>
    <col min="10" max="10" width="13.81640625" bestFit="1" customWidth="1"/>
    <col min="11" max="11" width="13.7265625" customWidth="1"/>
    <col min="12" max="12" width="13.54296875" customWidth="1"/>
    <col min="13" max="13" width="13.26953125" style="1" customWidth="1"/>
    <col min="14" max="14" width="12.7265625" customWidth="1"/>
    <col min="15" max="15" width="12.1796875" customWidth="1"/>
    <col min="16" max="16" width="12.26953125" customWidth="1"/>
    <col min="17" max="17" width="12.54296875" customWidth="1"/>
    <col min="18" max="18" width="11.7265625" customWidth="1"/>
    <col min="19" max="19" width="12.54296875" customWidth="1"/>
    <col min="20" max="20" width="12.453125" hidden="1" customWidth="1"/>
    <col min="21" max="21" width="11.81640625" hidden="1" customWidth="1"/>
    <col min="22" max="22" width="35.26953125" customWidth="1"/>
  </cols>
  <sheetData>
    <row r="1" spans="1:27" x14ac:dyDescent="0.35">
      <c r="S1" s="8"/>
      <c r="T1" s="9"/>
      <c r="U1" s="9"/>
      <c r="V1" s="8" t="s">
        <v>0</v>
      </c>
      <c r="W1" s="9"/>
      <c r="X1" s="9"/>
      <c r="Y1" s="10"/>
      <c r="Z1" s="9"/>
    </row>
    <row r="2" spans="1:27" s="15" customFormat="1" ht="18" customHeight="1" x14ac:dyDescent="0.35">
      <c r="M2" s="16"/>
      <c r="N2" s="45" t="s">
        <v>1</v>
      </c>
      <c r="O2" s="45"/>
      <c r="P2" s="45"/>
      <c r="Q2" s="45"/>
      <c r="R2" s="45"/>
      <c r="S2" s="45"/>
      <c r="T2" s="45"/>
      <c r="U2" s="45"/>
      <c r="V2" s="45"/>
      <c r="W2" s="17"/>
      <c r="X2" s="17"/>
      <c r="Y2" s="17"/>
      <c r="Z2" s="17"/>
      <c r="AA2" s="17"/>
    </row>
    <row r="3" spans="1:27" s="15" customFormat="1" ht="18" customHeight="1" x14ac:dyDescent="0.35">
      <c r="M3" s="16"/>
      <c r="N3" s="45"/>
      <c r="O3" s="45"/>
      <c r="P3" s="45"/>
      <c r="Q3" s="45"/>
      <c r="R3" s="45"/>
      <c r="S3" s="45"/>
      <c r="T3" s="45"/>
      <c r="U3" s="45"/>
      <c r="V3" s="45"/>
      <c r="W3" s="17"/>
      <c r="X3" s="17"/>
      <c r="Y3" s="17"/>
      <c r="Z3" s="17"/>
      <c r="AA3" s="17"/>
    </row>
    <row r="4" spans="1:27" x14ac:dyDescent="0.35">
      <c r="J4" s="3"/>
      <c r="K4" s="3"/>
      <c r="L4" s="3"/>
      <c r="N4" s="3"/>
      <c r="O4" s="3"/>
      <c r="P4" s="3"/>
      <c r="Q4" s="3"/>
      <c r="R4" s="3"/>
      <c r="S4" s="3"/>
      <c r="T4" s="3"/>
      <c r="U4" s="3"/>
    </row>
    <row r="5" spans="1:27" ht="15" thickBot="1" x14ac:dyDescent="0.4">
      <c r="I5" s="8" t="s">
        <v>2</v>
      </c>
      <c r="J5" s="21">
        <f t="shared" ref="J5:U5" si="0">+SUBTOTAL(9,J9:J217)</f>
        <v>-836597068.26610696</v>
      </c>
      <c r="K5" s="21">
        <f t="shared" si="0"/>
        <v>-176456932.77824455</v>
      </c>
      <c r="L5" s="21">
        <f t="shared" si="0"/>
        <v>-660072851.5207969</v>
      </c>
      <c r="M5" s="21">
        <f>+SUBTOTAL(9,M9:M217)+2</f>
        <v>-176524216.02174559</v>
      </c>
      <c r="N5" s="21">
        <f>+SUBTOTAL(9,N9:N217)+1</f>
        <v>-173732807.73630393</v>
      </c>
      <c r="O5" s="21">
        <f>+SUBTOTAL(9,O9:O217)+1</f>
        <v>-62015230.74338118</v>
      </c>
      <c r="P5" s="21">
        <f t="shared" si="0"/>
        <v>-9629414</v>
      </c>
      <c r="Q5" s="21">
        <f>+SUBTOTAL(9,Q9:Q217)</f>
        <v>-71644644.743381187</v>
      </c>
      <c r="R5" s="21">
        <f t="shared" si="0"/>
        <v>0</v>
      </c>
      <c r="S5" s="21">
        <f t="shared" si="0"/>
        <v>-484812.96666153759</v>
      </c>
      <c r="T5" s="21">
        <f t="shared" si="0"/>
        <v>-104194758.69723751</v>
      </c>
      <c r="U5" s="38">
        <f t="shared" si="0"/>
        <v>-104679571.66389903</v>
      </c>
      <c r="V5" s="14" t="s">
        <v>3</v>
      </c>
    </row>
    <row r="6" spans="1:27" ht="15" thickBot="1" x14ac:dyDescent="0.4">
      <c r="J6" s="47" t="s">
        <v>4</v>
      </c>
      <c r="K6" s="48"/>
      <c r="L6" s="48"/>
      <c r="M6" s="48"/>
      <c r="N6" s="49"/>
      <c r="O6" s="50" t="s">
        <v>5</v>
      </c>
      <c r="P6" s="51"/>
      <c r="Q6" s="52"/>
      <c r="R6" s="53" t="s">
        <v>6</v>
      </c>
      <c r="S6" s="54"/>
      <c r="T6" s="2"/>
      <c r="U6" s="13" t="s">
        <v>7</v>
      </c>
      <c r="V6" s="55" t="s">
        <v>8</v>
      </c>
    </row>
    <row r="7" spans="1:27" ht="69.5" thickBot="1" x14ac:dyDescent="0.4">
      <c r="A7" s="5" t="s">
        <v>9</v>
      </c>
      <c r="B7" s="6" t="s">
        <v>10</v>
      </c>
      <c r="C7" s="7" t="s">
        <v>11</v>
      </c>
      <c r="D7" s="7" t="s">
        <v>12</v>
      </c>
      <c r="E7" s="7" t="s">
        <v>13</v>
      </c>
      <c r="F7" s="6" t="s">
        <v>14</v>
      </c>
      <c r="G7" s="6" t="s">
        <v>15</v>
      </c>
      <c r="H7" s="6" t="s">
        <v>16</v>
      </c>
      <c r="I7" s="6" t="s">
        <v>17</v>
      </c>
      <c r="J7" s="31" t="s">
        <v>18</v>
      </c>
      <c r="K7" s="32" t="s">
        <v>19</v>
      </c>
      <c r="L7" s="32" t="s">
        <v>20</v>
      </c>
      <c r="M7" s="32" t="s">
        <v>21</v>
      </c>
      <c r="N7" s="33" t="s">
        <v>22</v>
      </c>
      <c r="O7" s="34" t="s">
        <v>23</v>
      </c>
      <c r="P7" s="34" t="s">
        <v>24</v>
      </c>
      <c r="Q7" s="35" t="s">
        <v>25</v>
      </c>
      <c r="R7" s="36" t="s">
        <v>26</v>
      </c>
      <c r="S7" s="37" t="s">
        <v>27</v>
      </c>
      <c r="T7" s="12" t="s">
        <v>28</v>
      </c>
      <c r="U7" s="11" t="s">
        <v>29</v>
      </c>
      <c r="V7" s="56"/>
    </row>
    <row r="8" spans="1:27" ht="17.5" customHeight="1" thickBot="1" x14ac:dyDescent="0.4">
      <c r="A8" s="24"/>
      <c r="B8" s="25"/>
      <c r="C8" s="25"/>
      <c r="D8" s="25"/>
      <c r="E8" s="25"/>
      <c r="F8" s="25"/>
      <c r="G8" s="25"/>
      <c r="H8" s="25"/>
      <c r="I8" s="25"/>
      <c r="J8" s="26" t="s">
        <v>30</v>
      </c>
      <c r="K8" s="26" t="s">
        <v>31</v>
      </c>
      <c r="L8" s="27" t="s">
        <v>32</v>
      </c>
      <c r="M8" s="26" t="s">
        <v>33</v>
      </c>
      <c r="N8" s="27" t="s">
        <v>34</v>
      </c>
      <c r="O8" s="27" t="s">
        <v>35</v>
      </c>
      <c r="P8" s="27" t="s">
        <v>36</v>
      </c>
      <c r="Q8" s="28" t="s">
        <v>37</v>
      </c>
      <c r="R8" s="27" t="s">
        <v>38</v>
      </c>
      <c r="S8" s="27" t="s">
        <v>39</v>
      </c>
      <c r="T8" s="27" t="s">
        <v>40</v>
      </c>
      <c r="U8" s="29" t="s">
        <v>41</v>
      </c>
      <c r="V8" s="30"/>
    </row>
    <row r="9" spans="1:27" s="4" customFormat="1" ht="14" x14ac:dyDescent="0.3">
      <c r="A9" s="22" t="s">
        <v>42</v>
      </c>
      <c r="B9" s="22"/>
      <c r="C9" s="22"/>
      <c r="D9" s="22" t="s">
        <v>43</v>
      </c>
      <c r="E9" s="22"/>
      <c r="F9" s="22" t="s">
        <v>44</v>
      </c>
      <c r="G9" s="22" t="s">
        <v>45</v>
      </c>
      <c r="H9" s="22" t="s">
        <v>46</v>
      </c>
      <c r="I9" s="22" t="s">
        <v>46</v>
      </c>
      <c r="J9" s="23">
        <v>-101499999.99998</v>
      </c>
      <c r="K9" s="23">
        <v>-1500000</v>
      </c>
      <c r="L9" s="23">
        <v>-100000000</v>
      </c>
      <c r="M9" s="23">
        <v>-1499999.9999800026</v>
      </c>
      <c r="N9" s="23">
        <v>-1499999.9999800026</v>
      </c>
      <c r="O9" s="23">
        <v>0</v>
      </c>
      <c r="P9" s="23">
        <v>0</v>
      </c>
      <c r="Q9" s="23">
        <f>+O9+P9</f>
        <v>0</v>
      </c>
      <c r="R9" s="23"/>
      <c r="S9" s="22"/>
      <c r="T9" s="23">
        <f>+N9</f>
        <v>-1499999.9999800026</v>
      </c>
      <c r="U9" s="23">
        <f>+S9+T9</f>
        <v>-1499999.9999800026</v>
      </c>
      <c r="V9" s="22"/>
    </row>
    <row r="10" spans="1:27" s="4" customFormat="1" ht="14" x14ac:dyDescent="0.3">
      <c r="A10" s="18" t="s">
        <v>42</v>
      </c>
      <c r="B10" s="18"/>
      <c r="C10" s="18"/>
      <c r="D10" s="18" t="s">
        <v>43</v>
      </c>
      <c r="E10" s="18"/>
      <c r="F10" s="18" t="s">
        <v>44</v>
      </c>
      <c r="G10" s="18" t="s">
        <v>45</v>
      </c>
      <c r="H10" s="18" t="s">
        <v>47</v>
      </c>
      <c r="I10" s="18" t="s">
        <v>48</v>
      </c>
      <c r="J10" s="19">
        <v>-105799999.99996001</v>
      </c>
      <c r="K10" s="19">
        <v>-800000</v>
      </c>
      <c r="L10" s="19">
        <f>-105799999.9998</f>
        <v>-105799999.9998</v>
      </c>
      <c r="M10" s="19">
        <f>+J10-L10</f>
        <v>-1.6000866889953613E-4</v>
      </c>
      <c r="N10" s="19">
        <f>+M10</f>
        <v>-1.6000866889953613E-4</v>
      </c>
      <c r="O10" s="19">
        <f t="shared" ref="O10:O29" si="1">+N10-P10</f>
        <v>-1.6000866889953613E-4</v>
      </c>
      <c r="P10" s="19">
        <v>0</v>
      </c>
      <c r="Q10" s="19">
        <f t="shared" ref="Q10:Q60" si="2">+O10+P10</f>
        <v>-1.6000866889953613E-4</v>
      </c>
      <c r="R10" s="19"/>
      <c r="S10" s="18"/>
      <c r="T10" s="18"/>
      <c r="U10" s="18">
        <f t="shared" ref="U10:U60" si="3">+S10+T10</f>
        <v>0</v>
      </c>
      <c r="V10" s="18"/>
    </row>
    <row r="11" spans="1:27" s="4" customFormat="1" ht="14" x14ac:dyDescent="0.3">
      <c r="A11" s="18" t="s">
        <v>42</v>
      </c>
      <c r="B11" s="18"/>
      <c r="C11" s="18"/>
      <c r="D11" s="18" t="s">
        <v>43</v>
      </c>
      <c r="E11" s="18"/>
      <c r="F11" s="18" t="s">
        <v>44</v>
      </c>
      <c r="G11" s="18" t="s">
        <v>45</v>
      </c>
      <c r="H11" s="18" t="s">
        <v>49</v>
      </c>
      <c r="I11" s="18" t="s">
        <v>50</v>
      </c>
      <c r="J11" s="19">
        <v>-68000000</v>
      </c>
      <c r="K11" s="19">
        <v>-68000000</v>
      </c>
      <c r="L11" s="19">
        <v>-68000000</v>
      </c>
      <c r="M11" s="19">
        <v>0</v>
      </c>
      <c r="N11" s="19">
        <v>0</v>
      </c>
      <c r="O11" s="19">
        <f t="shared" si="1"/>
        <v>0</v>
      </c>
      <c r="P11" s="19">
        <v>0</v>
      </c>
      <c r="Q11" s="19">
        <f t="shared" si="2"/>
        <v>0</v>
      </c>
      <c r="R11" s="19"/>
      <c r="S11" s="18"/>
      <c r="T11" s="18"/>
      <c r="U11" s="18">
        <f t="shared" si="3"/>
        <v>0</v>
      </c>
      <c r="V11" s="18"/>
    </row>
    <row r="12" spans="1:27" s="4" customFormat="1" ht="14" x14ac:dyDescent="0.3">
      <c r="A12" s="18" t="s">
        <v>42</v>
      </c>
      <c r="B12" s="18"/>
      <c r="C12" s="18"/>
      <c r="D12" s="18" t="s">
        <v>43</v>
      </c>
      <c r="E12" s="18"/>
      <c r="F12" s="18" t="s">
        <v>51</v>
      </c>
      <c r="G12" s="18" t="s">
        <v>45</v>
      </c>
      <c r="H12" s="18" t="s">
        <v>52</v>
      </c>
      <c r="I12" s="18" t="s">
        <v>53</v>
      </c>
      <c r="J12" s="19">
        <v>-4491996.8498900002</v>
      </c>
      <c r="K12" s="19">
        <v>-4491996.8498900002</v>
      </c>
      <c r="L12" s="19">
        <v>-4491702.0805000002</v>
      </c>
      <c r="M12" s="19">
        <v>-294.76938999933191</v>
      </c>
      <c r="N12" s="19">
        <v>0</v>
      </c>
      <c r="O12" s="19">
        <f t="shared" si="1"/>
        <v>0</v>
      </c>
      <c r="P12" s="19">
        <v>0</v>
      </c>
      <c r="Q12" s="19">
        <f t="shared" si="2"/>
        <v>0</v>
      </c>
      <c r="R12" s="19"/>
      <c r="S12" s="18"/>
      <c r="T12" s="19">
        <f>+M12</f>
        <v>-294.76938999933191</v>
      </c>
      <c r="U12" s="19">
        <f t="shared" si="3"/>
        <v>-294.76938999933191</v>
      </c>
      <c r="V12" s="18"/>
    </row>
    <row r="13" spans="1:27" s="4" customFormat="1" ht="14" x14ac:dyDescent="0.3">
      <c r="A13" s="18" t="s">
        <v>42</v>
      </c>
      <c r="B13" s="18"/>
      <c r="C13" s="18"/>
      <c r="D13" s="18" t="s">
        <v>43</v>
      </c>
      <c r="E13" s="18"/>
      <c r="F13" s="18" t="s">
        <v>51</v>
      </c>
      <c r="G13" s="18" t="s">
        <v>45</v>
      </c>
      <c r="H13" s="18" t="s">
        <v>54</v>
      </c>
      <c r="I13" s="18" t="s">
        <v>55</v>
      </c>
      <c r="J13" s="19">
        <v>-10554927.289439999</v>
      </c>
      <c r="K13" s="19">
        <v>-4432361.3496499993</v>
      </c>
      <c r="L13" s="19">
        <v>-8335407.9901999999</v>
      </c>
      <c r="M13" s="19">
        <v>-2219519.2992399987</v>
      </c>
      <c r="N13" s="19">
        <v>-2219519.2992399987</v>
      </c>
      <c r="O13" s="19">
        <f t="shared" si="1"/>
        <v>-2219519.2992399987</v>
      </c>
      <c r="P13" s="19">
        <v>0</v>
      </c>
      <c r="Q13" s="19">
        <f t="shared" si="2"/>
        <v>-2219519.2992399987</v>
      </c>
      <c r="R13" s="19"/>
      <c r="S13" s="18"/>
      <c r="T13" s="18"/>
      <c r="U13" s="19">
        <f t="shared" si="3"/>
        <v>0</v>
      </c>
      <c r="V13" s="18"/>
    </row>
    <row r="14" spans="1:27" s="4" customFormat="1" ht="14" x14ac:dyDescent="0.3">
      <c r="A14" s="18" t="s">
        <v>42</v>
      </c>
      <c r="B14" s="18"/>
      <c r="C14" s="18"/>
      <c r="D14" s="18" t="s">
        <v>43</v>
      </c>
      <c r="E14" s="18"/>
      <c r="F14" s="18" t="s">
        <v>51</v>
      </c>
      <c r="G14" s="18" t="s">
        <v>45</v>
      </c>
      <c r="H14" s="18" t="s">
        <v>56</v>
      </c>
      <c r="I14" s="18" t="s">
        <v>57</v>
      </c>
      <c r="J14" s="19">
        <v>-186070.01998000027</v>
      </c>
      <c r="K14" s="19">
        <v>-95163.020010000211</v>
      </c>
      <c r="L14" s="19">
        <v>-186070</v>
      </c>
      <c r="M14" s="19">
        <v>-1.9980000331997871E-2</v>
      </c>
      <c r="N14" s="19">
        <v>-1.9980000331997871E-2</v>
      </c>
      <c r="O14" s="19">
        <f t="shared" si="1"/>
        <v>-1.9980000331997871E-2</v>
      </c>
      <c r="P14" s="19">
        <v>0</v>
      </c>
      <c r="Q14" s="19">
        <f t="shared" si="2"/>
        <v>-1.9980000331997871E-2</v>
      </c>
      <c r="R14" s="19"/>
      <c r="S14" s="18"/>
      <c r="T14" s="18"/>
      <c r="U14" s="18">
        <f t="shared" si="3"/>
        <v>0</v>
      </c>
      <c r="V14" s="18"/>
    </row>
    <row r="15" spans="1:27" s="4" customFormat="1" ht="14" x14ac:dyDescent="0.3">
      <c r="A15" s="18" t="s">
        <v>42</v>
      </c>
      <c r="B15" s="18"/>
      <c r="C15" s="18"/>
      <c r="D15" s="18" t="s">
        <v>43</v>
      </c>
      <c r="E15" s="18"/>
      <c r="F15" s="18" t="s">
        <v>51</v>
      </c>
      <c r="G15" s="18" t="s">
        <v>45</v>
      </c>
      <c r="H15" s="18" t="s">
        <v>58</v>
      </c>
      <c r="I15" s="18" t="s">
        <v>59</v>
      </c>
      <c r="J15" s="19">
        <v>-52361.679979999986</v>
      </c>
      <c r="K15" s="19">
        <v>-52361.679989999997</v>
      </c>
      <c r="L15" s="19">
        <v>-52361.679900000003</v>
      </c>
      <c r="M15" s="19">
        <v>-7.9999997979030013E-5</v>
      </c>
      <c r="N15" s="19">
        <v>0</v>
      </c>
      <c r="O15" s="19">
        <f t="shared" si="1"/>
        <v>0</v>
      </c>
      <c r="P15" s="19">
        <v>0</v>
      </c>
      <c r="Q15" s="19">
        <f t="shared" si="2"/>
        <v>0</v>
      </c>
      <c r="R15" s="19"/>
      <c r="S15" s="18"/>
      <c r="T15" s="18"/>
      <c r="U15" s="18">
        <f t="shared" si="3"/>
        <v>0</v>
      </c>
      <c r="V15" s="18"/>
    </row>
    <row r="16" spans="1:27" s="4" customFormat="1" ht="14" x14ac:dyDescent="0.3">
      <c r="A16" s="18" t="s">
        <v>42</v>
      </c>
      <c r="B16" s="18"/>
      <c r="C16" s="18"/>
      <c r="D16" s="18" t="s">
        <v>43</v>
      </c>
      <c r="E16" s="18"/>
      <c r="F16" s="18" t="s">
        <v>51</v>
      </c>
      <c r="G16" s="18" t="s">
        <v>45</v>
      </c>
      <c r="H16" s="18" t="s">
        <v>60</v>
      </c>
      <c r="I16" s="18" t="s">
        <v>61</v>
      </c>
      <c r="J16" s="19">
        <v>9.9999597296118736E-6</v>
      </c>
      <c r="K16" s="19">
        <v>9.9999597296118736E-6</v>
      </c>
      <c r="L16" s="19">
        <v>42.870300000000498</v>
      </c>
      <c r="M16" s="19">
        <v>-42.870289999991655</v>
      </c>
      <c r="N16" s="19">
        <v>0</v>
      </c>
      <c r="O16" s="19">
        <f t="shared" si="1"/>
        <v>0</v>
      </c>
      <c r="P16" s="19">
        <v>0</v>
      </c>
      <c r="Q16" s="19">
        <f t="shared" si="2"/>
        <v>0</v>
      </c>
      <c r="R16" s="19"/>
      <c r="S16" s="18"/>
      <c r="T16" s="19">
        <f>+M16</f>
        <v>-42.870289999991655</v>
      </c>
      <c r="U16" s="19">
        <f t="shared" si="3"/>
        <v>-42.870289999991655</v>
      </c>
      <c r="V16" s="18"/>
    </row>
    <row r="17" spans="1:22" s="4" customFormat="1" ht="14" x14ac:dyDescent="0.3">
      <c r="A17" s="18" t="s">
        <v>42</v>
      </c>
      <c r="B17" s="18"/>
      <c r="C17" s="18"/>
      <c r="D17" s="18" t="s">
        <v>43</v>
      </c>
      <c r="E17" s="18"/>
      <c r="F17" s="18" t="s">
        <v>51</v>
      </c>
      <c r="G17" s="18" t="s">
        <v>45</v>
      </c>
      <c r="H17" s="18" t="s">
        <v>62</v>
      </c>
      <c r="I17" s="18" t="s">
        <v>63</v>
      </c>
      <c r="J17" s="19">
        <v>-284725.99997</v>
      </c>
      <c r="K17" s="19">
        <v>-284725.99999000004</v>
      </c>
      <c r="L17" s="19">
        <v>-284726.06</v>
      </c>
      <c r="M17" s="19">
        <v>6.0029999993275851E-2</v>
      </c>
      <c r="N17" s="19">
        <v>0</v>
      </c>
      <c r="O17" s="19">
        <f t="shared" si="1"/>
        <v>0</v>
      </c>
      <c r="P17" s="19">
        <v>0</v>
      </c>
      <c r="Q17" s="19">
        <f t="shared" si="2"/>
        <v>0</v>
      </c>
      <c r="R17" s="19"/>
      <c r="S17" s="18"/>
      <c r="T17" s="18"/>
      <c r="U17" s="18">
        <f t="shared" si="3"/>
        <v>0</v>
      </c>
      <c r="V17" s="18"/>
    </row>
    <row r="18" spans="1:22" s="4" customFormat="1" ht="14" x14ac:dyDescent="0.3">
      <c r="A18" s="18" t="s">
        <v>42</v>
      </c>
      <c r="B18" s="18"/>
      <c r="C18" s="18"/>
      <c r="D18" s="18" t="s">
        <v>43</v>
      </c>
      <c r="E18" s="18"/>
      <c r="F18" s="18" t="s">
        <v>51</v>
      </c>
      <c r="G18" s="18" t="s">
        <v>45</v>
      </c>
      <c r="H18" s="18" t="s">
        <v>64</v>
      </c>
      <c r="I18" s="18" t="s">
        <v>65</v>
      </c>
      <c r="J18" s="19">
        <v>-32392715.920219928</v>
      </c>
      <c r="K18" s="19">
        <v>-5535611.5002399199</v>
      </c>
      <c r="L18" s="19">
        <v>-32392715.9197</v>
      </c>
      <c r="M18" s="19">
        <v>-5.1993224769830704E-4</v>
      </c>
      <c r="N18" s="19">
        <v>-5.1993224769830704E-4</v>
      </c>
      <c r="O18" s="19">
        <f t="shared" si="1"/>
        <v>-5.1993224769830704E-4</v>
      </c>
      <c r="P18" s="19">
        <v>0</v>
      </c>
      <c r="Q18" s="19">
        <f t="shared" si="2"/>
        <v>-5.1993224769830704E-4</v>
      </c>
      <c r="R18" s="19"/>
      <c r="S18" s="18"/>
      <c r="T18" s="18"/>
      <c r="U18" s="18">
        <f t="shared" si="3"/>
        <v>0</v>
      </c>
      <c r="V18" s="18"/>
    </row>
    <row r="19" spans="1:22" s="4" customFormat="1" ht="14" x14ac:dyDescent="0.3">
      <c r="A19" s="18" t="s">
        <v>42</v>
      </c>
      <c r="B19" s="18"/>
      <c r="C19" s="18"/>
      <c r="D19" s="18" t="s">
        <v>43</v>
      </c>
      <c r="E19" s="18"/>
      <c r="F19" s="18" t="s">
        <v>51</v>
      </c>
      <c r="G19" s="18" t="s">
        <v>45</v>
      </c>
      <c r="H19" s="18" t="s">
        <v>66</v>
      </c>
      <c r="I19" s="18" t="s">
        <v>67</v>
      </c>
      <c r="J19" s="19">
        <v>-2820.4999100001296</v>
      </c>
      <c r="K19" s="19">
        <v>-2820.4999200001475</v>
      </c>
      <c r="L19" s="19">
        <v>-2820.5</v>
      </c>
      <c r="M19" s="19">
        <v>8.9999870397150517E-5</v>
      </c>
      <c r="N19" s="19">
        <v>0</v>
      </c>
      <c r="O19" s="19">
        <f t="shared" si="1"/>
        <v>0</v>
      </c>
      <c r="P19" s="19">
        <v>0</v>
      </c>
      <c r="Q19" s="19">
        <f t="shared" si="2"/>
        <v>0</v>
      </c>
      <c r="R19" s="19"/>
      <c r="S19" s="18"/>
      <c r="T19" s="18"/>
      <c r="U19" s="18">
        <f t="shared" si="3"/>
        <v>0</v>
      </c>
      <c r="V19" s="18"/>
    </row>
    <row r="20" spans="1:22" s="4" customFormat="1" ht="14" x14ac:dyDescent="0.3">
      <c r="A20" s="18" t="s">
        <v>42</v>
      </c>
      <c r="B20" s="18"/>
      <c r="C20" s="18"/>
      <c r="D20" s="18" t="s">
        <v>43</v>
      </c>
      <c r="E20" s="18"/>
      <c r="F20" s="18" t="s">
        <v>51</v>
      </c>
      <c r="G20" s="18" t="s">
        <v>45</v>
      </c>
      <c r="H20" s="18" t="s">
        <v>68</v>
      </c>
      <c r="I20" s="18" t="s">
        <v>69</v>
      </c>
      <c r="J20" s="19">
        <v>-413101.40988000011</v>
      </c>
      <c r="K20" s="19">
        <v>-69493.009900000106</v>
      </c>
      <c r="L20" s="19">
        <v>-413101.41</v>
      </c>
      <c r="M20" s="19">
        <v>1.1999988055322319E-4</v>
      </c>
      <c r="N20" s="19">
        <v>0</v>
      </c>
      <c r="O20" s="19">
        <f t="shared" si="1"/>
        <v>0</v>
      </c>
      <c r="P20" s="19">
        <v>0</v>
      </c>
      <c r="Q20" s="19">
        <f t="shared" si="2"/>
        <v>0</v>
      </c>
      <c r="R20" s="19"/>
      <c r="S20" s="18"/>
      <c r="T20" s="18"/>
      <c r="U20" s="18">
        <f t="shared" si="3"/>
        <v>0</v>
      </c>
      <c r="V20" s="18"/>
    </row>
    <row r="21" spans="1:22" s="4" customFormat="1" ht="14" x14ac:dyDescent="0.3">
      <c r="A21" s="18" t="s">
        <v>42</v>
      </c>
      <c r="B21" s="18"/>
      <c r="C21" s="18"/>
      <c r="D21" s="18" t="s">
        <v>43</v>
      </c>
      <c r="E21" s="18"/>
      <c r="F21" s="18" t="s">
        <v>51</v>
      </c>
      <c r="G21" s="18" t="s">
        <v>45</v>
      </c>
      <c r="H21" s="18" t="s">
        <v>70</v>
      </c>
      <c r="I21" s="18" t="s">
        <v>71</v>
      </c>
      <c r="J21" s="19">
        <v>-569629.25901999988</v>
      </c>
      <c r="K21" s="19">
        <v>-569629.25903999992</v>
      </c>
      <c r="L21" s="19">
        <v>-569629.2594000001</v>
      </c>
      <c r="M21" s="19">
        <v>3.7999992491677403E-4</v>
      </c>
      <c r="N21" s="19">
        <v>0</v>
      </c>
      <c r="O21" s="19">
        <f t="shared" si="1"/>
        <v>0</v>
      </c>
      <c r="P21" s="19">
        <v>0</v>
      </c>
      <c r="Q21" s="19">
        <f t="shared" si="2"/>
        <v>0</v>
      </c>
      <c r="R21" s="19"/>
      <c r="S21" s="18"/>
      <c r="T21" s="18"/>
      <c r="U21" s="18">
        <f t="shared" si="3"/>
        <v>0</v>
      </c>
      <c r="V21" s="18"/>
    </row>
    <row r="22" spans="1:22" s="4" customFormat="1" ht="14" x14ac:dyDescent="0.3">
      <c r="A22" s="18" t="s">
        <v>42</v>
      </c>
      <c r="B22" s="18"/>
      <c r="C22" s="18"/>
      <c r="D22" s="18" t="s">
        <v>43</v>
      </c>
      <c r="E22" s="18"/>
      <c r="F22" s="18" t="s">
        <v>51</v>
      </c>
      <c r="G22" s="18" t="s">
        <v>45</v>
      </c>
      <c r="H22" s="18" t="s">
        <v>72</v>
      </c>
      <c r="I22" s="18" t="s">
        <v>73</v>
      </c>
      <c r="J22" s="19">
        <v>-70475.75</v>
      </c>
      <c r="K22" s="19">
        <v>-70475.75</v>
      </c>
      <c r="L22" s="19">
        <v>-70475.75</v>
      </c>
      <c r="M22" s="19">
        <v>0</v>
      </c>
      <c r="N22" s="19">
        <v>0</v>
      </c>
      <c r="O22" s="19">
        <f t="shared" si="1"/>
        <v>0</v>
      </c>
      <c r="P22" s="19">
        <v>0</v>
      </c>
      <c r="Q22" s="19">
        <f t="shared" si="2"/>
        <v>0</v>
      </c>
      <c r="R22" s="19"/>
      <c r="S22" s="18"/>
      <c r="T22" s="18"/>
      <c r="U22" s="18">
        <f t="shared" si="3"/>
        <v>0</v>
      </c>
      <c r="V22" s="18"/>
    </row>
    <row r="23" spans="1:22" s="4" customFormat="1" ht="14" x14ac:dyDescent="0.3">
      <c r="A23" s="18" t="s">
        <v>42</v>
      </c>
      <c r="B23" s="18"/>
      <c r="C23" s="18"/>
      <c r="D23" s="18" t="s">
        <v>43</v>
      </c>
      <c r="E23" s="18"/>
      <c r="F23" s="18" t="s">
        <v>51</v>
      </c>
      <c r="G23" s="18" t="s">
        <v>45</v>
      </c>
      <c r="H23" s="18" t="s">
        <v>74</v>
      </c>
      <c r="I23" s="18" t="s">
        <v>75</v>
      </c>
      <c r="J23" s="19">
        <v>-385874.99998999998</v>
      </c>
      <c r="K23" s="19">
        <v>0</v>
      </c>
      <c r="L23" s="19">
        <v>-385875</v>
      </c>
      <c r="M23" s="19">
        <v>1.0000032489188015E-5</v>
      </c>
      <c r="N23" s="19">
        <v>0</v>
      </c>
      <c r="O23" s="19">
        <f t="shared" si="1"/>
        <v>0</v>
      </c>
      <c r="P23" s="19">
        <v>0</v>
      </c>
      <c r="Q23" s="19">
        <f t="shared" si="2"/>
        <v>0</v>
      </c>
      <c r="R23" s="19"/>
      <c r="S23" s="18"/>
      <c r="T23" s="18"/>
      <c r="U23" s="18">
        <f t="shared" si="3"/>
        <v>0</v>
      </c>
      <c r="V23" s="18"/>
    </row>
    <row r="24" spans="1:22" s="4" customFormat="1" ht="14" x14ac:dyDescent="0.3">
      <c r="A24" s="18" t="s">
        <v>42</v>
      </c>
      <c r="B24" s="18"/>
      <c r="C24" s="18"/>
      <c r="D24" s="18" t="s">
        <v>43</v>
      </c>
      <c r="E24" s="18"/>
      <c r="F24" s="18" t="s">
        <v>51</v>
      </c>
      <c r="G24" s="18" t="s">
        <v>45</v>
      </c>
      <c r="H24" s="18" t="s">
        <v>76</v>
      </c>
      <c r="I24" s="18" t="s">
        <v>77</v>
      </c>
      <c r="J24" s="19">
        <v>-326545</v>
      </c>
      <c r="K24" s="19">
        <v>-326545</v>
      </c>
      <c r="L24" s="19">
        <v>-216914.9999</v>
      </c>
      <c r="M24" s="19">
        <v>-109630.0001</v>
      </c>
      <c r="N24" s="19">
        <v>0</v>
      </c>
      <c r="O24" s="19">
        <f t="shared" si="1"/>
        <v>0</v>
      </c>
      <c r="P24" s="19">
        <v>0</v>
      </c>
      <c r="Q24" s="19">
        <f t="shared" si="2"/>
        <v>0</v>
      </c>
      <c r="R24" s="19"/>
      <c r="S24" s="19">
        <f>+M24</f>
        <v>-109630.0001</v>
      </c>
      <c r="T24" s="18"/>
      <c r="U24" s="18">
        <f t="shared" si="3"/>
        <v>-109630.0001</v>
      </c>
      <c r="V24" s="18"/>
    </row>
    <row r="25" spans="1:22" s="4" customFormat="1" ht="14" x14ac:dyDescent="0.3">
      <c r="A25" s="18" t="s">
        <v>42</v>
      </c>
      <c r="B25" s="18"/>
      <c r="C25" s="18"/>
      <c r="D25" s="18" t="s">
        <v>43</v>
      </c>
      <c r="E25" s="18"/>
      <c r="F25" s="18" t="s">
        <v>51</v>
      </c>
      <c r="G25" s="18" t="s">
        <v>45</v>
      </c>
      <c r="H25" s="18" t="s">
        <v>78</v>
      </c>
      <c r="I25" s="18" t="s">
        <v>79</v>
      </c>
      <c r="J25" s="19">
        <v>-80172</v>
      </c>
      <c r="K25" s="19">
        <v>-80172</v>
      </c>
      <c r="L25" s="19">
        <v>-80000</v>
      </c>
      <c r="M25" s="19">
        <v>-172</v>
      </c>
      <c r="N25" s="19">
        <v>0</v>
      </c>
      <c r="O25" s="19">
        <f t="shared" si="1"/>
        <v>0</v>
      </c>
      <c r="P25" s="19">
        <v>0</v>
      </c>
      <c r="Q25" s="19">
        <f t="shared" si="2"/>
        <v>0</v>
      </c>
      <c r="R25" s="19"/>
      <c r="S25" s="19">
        <f>+M25</f>
        <v>-172</v>
      </c>
      <c r="T25" s="18"/>
      <c r="U25" s="18">
        <f t="shared" si="3"/>
        <v>-172</v>
      </c>
      <c r="V25" s="18"/>
    </row>
    <row r="26" spans="1:22" s="4" customFormat="1" ht="14" x14ac:dyDescent="0.3">
      <c r="A26" s="18" t="s">
        <v>42</v>
      </c>
      <c r="B26" s="18"/>
      <c r="C26" s="18"/>
      <c r="D26" s="18" t="s">
        <v>43</v>
      </c>
      <c r="E26" s="18"/>
      <c r="F26" s="18" t="s">
        <v>51</v>
      </c>
      <c r="G26" s="18" t="s">
        <v>45</v>
      </c>
      <c r="H26" s="18" t="s">
        <v>80</v>
      </c>
      <c r="I26" s="18" t="s">
        <v>81</v>
      </c>
      <c r="J26" s="19">
        <v>-397299.99998999998</v>
      </c>
      <c r="K26" s="19">
        <v>-397299.99998999998</v>
      </c>
      <c r="L26" s="19">
        <v>-307300</v>
      </c>
      <c r="M26" s="19">
        <v>-89999.999989999982</v>
      </c>
      <c r="N26" s="19">
        <v>0</v>
      </c>
      <c r="O26" s="19">
        <f t="shared" si="1"/>
        <v>0</v>
      </c>
      <c r="P26" s="19">
        <v>0</v>
      </c>
      <c r="Q26" s="19">
        <f t="shared" si="2"/>
        <v>0</v>
      </c>
      <c r="R26" s="19"/>
      <c r="S26" s="19">
        <f>+M26</f>
        <v>-89999.999989999982</v>
      </c>
      <c r="T26" s="18"/>
      <c r="U26" s="18">
        <f t="shared" si="3"/>
        <v>-89999.999989999982</v>
      </c>
      <c r="V26" s="18"/>
    </row>
    <row r="27" spans="1:22" s="4" customFormat="1" ht="14" x14ac:dyDescent="0.3">
      <c r="A27" s="18" t="s">
        <v>42</v>
      </c>
      <c r="B27" s="18"/>
      <c r="C27" s="18"/>
      <c r="D27" s="18" t="s">
        <v>43</v>
      </c>
      <c r="E27" s="18"/>
      <c r="F27" s="18" t="s">
        <v>51</v>
      </c>
      <c r="G27" s="18" t="s">
        <v>45</v>
      </c>
      <c r="H27" s="18" t="s">
        <v>82</v>
      </c>
      <c r="I27" s="18" t="s">
        <v>83</v>
      </c>
      <c r="J27" s="19">
        <v>-350734.04999000009</v>
      </c>
      <c r="K27" s="19">
        <v>-350734.04999000009</v>
      </c>
      <c r="L27" s="19">
        <v>-350734.05000000005</v>
      </c>
      <c r="M27" s="19">
        <v>9.9998433142900467E-6</v>
      </c>
      <c r="N27" s="19">
        <v>0</v>
      </c>
      <c r="O27" s="19">
        <f t="shared" si="1"/>
        <v>0</v>
      </c>
      <c r="P27" s="19">
        <v>0</v>
      </c>
      <c r="Q27" s="19">
        <f t="shared" si="2"/>
        <v>0</v>
      </c>
      <c r="R27" s="19"/>
      <c r="S27" s="18"/>
      <c r="T27" s="18"/>
      <c r="U27" s="18">
        <f t="shared" si="3"/>
        <v>0</v>
      </c>
      <c r="V27" s="18"/>
    </row>
    <row r="28" spans="1:22" s="4" customFormat="1" ht="14" x14ac:dyDescent="0.3">
      <c r="A28" s="18" t="s">
        <v>42</v>
      </c>
      <c r="B28" s="18"/>
      <c r="C28" s="18"/>
      <c r="D28" s="18" t="s">
        <v>43</v>
      </c>
      <c r="E28" s="18"/>
      <c r="F28" s="18" t="s">
        <v>51</v>
      </c>
      <c r="G28" s="18" t="s">
        <v>45</v>
      </c>
      <c r="H28" s="18" t="s">
        <v>84</v>
      </c>
      <c r="I28" s="18" t="s">
        <v>85</v>
      </c>
      <c r="J28" s="19">
        <v>-241266.84</v>
      </c>
      <c r="K28" s="19">
        <v>0</v>
      </c>
      <c r="L28" s="19">
        <v>-241266.84</v>
      </c>
      <c r="M28" s="19">
        <v>0</v>
      </c>
      <c r="N28" s="19">
        <v>0</v>
      </c>
      <c r="O28" s="19">
        <f t="shared" si="1"/>
        <v>0</v>
      </c>
      <c r="P28" s="19">
        <v>0</v>
      </c>
      <c r="Q28" s="19">
        <f t="shared" si="2"/>
        <v>0</v>
      </c>
      <c r="R28" s="19"/>
      <c r="S28" s="18"/>
      <c r="T28" s="18"/>
      <c r="U28" s="18">
        <f t="shared" si="3"/>
        <v>0</v>
      </c>
      <c r="V28" s="18"/>
    </row>
    <row r="29" spans="1:22" s="4" customFormat="1" ht="14" x14ac:dyDescent="0.3">
      <c r="A29" s="18" t="s">
        <v>42</v>
      </c>
      <c r="B29" s="18"/>
      <c r="C29" s="18"/>
      <c r="D29" s="18" t="s">
        <v>43</v>
      </c>
      <c r="E29" s="18"/>
      <c r="F29" s="18" t="s">
        <v>51</v>
      </c>
      <c r="G29" s="18" t="s">
        <v>45</v>
      </c>
      <c r="H29" s="18" t="s">
        <v>86</v>
      </c>
      <c r="I29" s="18" t="s">
        <v>87</v>
      </c>
      <c r="J29" s="19">
        <v>-519.99998999999661</v>
      </c>
      <c r="K29" s="19">
        <v>-519.99998999999661</v>
      </c>
      <c r="L29" s="19">
        <v>0</v>
      </c>
      <c r="M29" s="19">
        <v>-519.99998999999661</v>
      </c>
      <c r="N29" s="19">
        <v>0</v>
      </c>
      <c r="O29" s="19">
        <f t="shared" si="1"/>
        <v>0</v>
      </c>
      <c r="P29" s="19">
        <v>0</v>
      </c>
      <c r="Q29" s="19">
        <f t="shared" si="2"/>
        <v>0</v>
      </c>
      <c r="R29" s="19"/>
      <c r="S29" s="19">
        <f>+M29</f>
        <v>-519.99998999999661</v>
      </c>
      <c r="T29" s="18"/>
      <c r="U29" s="19">
        <f t="shared" si="3"/>
        <v>-519.99998999999661</v>
      </c>
      <c r="V29" s="18"/>
    </row>
    <row r="30" spans="1:22" s="4" customFormat="1" ht="14" x14ac:dyDescent="0.3">
      <c r="A30" s="18" t="s">
        <v>42</v>
      </c>
      <c r="B30" s="18"/>
      <c r="C30" s="18"/>
      <c r="D30" s="18" t="s">
        <v>43</v>
      </c>
      <c r="E30" s="18"/>
      <c r="F30" s="18" t="s">
        <v>51</v>
      </c>
      <c r="G30" s="18" t="s">
        <v>45</v>
      </c>
      <c r="H30" s="18" t="s">
        <v>88</v>
      </c>
      <c r="I30" s="18" t="s">
        <v>89</v>
      </c>
      <c r="J30" s="19">
        <v>-500000</v>
      </c>
      <c r="K30" s="19">
        <v>0</v>
      </c>
      <c r="L30" s="19">
        <v>0</v>
      </c>
      <c r="M30" s="19">
        <v>-500000</v>
      </c>
      <c r="N30" s="19">
        <v>-500000</v>
      </c>
      <c r="O30" s="19">
        <f>+N30-P30</f>
        <v>0</v>
      </c>
      <c r="P30" s="19">
        <v>-500000</v>
      </c>
      <c r="Q30" s="19">
        <f t="shared" si="2"/>
        <v>-500000</v>
      </c>
      <c r="R30" s="19"/>
      <c r="S30" s="18"/>
      <c r="T30" s="18"/>
      <c r="U30" s="19">
        <f t="shared" si="3"/>
        <v>0</v>
      </c>
      <c r="V30" s="18"/>
    </row>
    <row r="31" spans="1:22" s="4" customFormat="1" ht="14" x14ac:dyDescent="0.3">
      <c r="A31" s="18" t="s">
        <v>42</v>
      </c>
      <c r="B31" s="18" t="s">
        <v>90</v>
      </c>
      <c r="C31" s="18" t="s">
        <v>91</v>
      </c>
      <c r="D31" s="18" t="s">
        <v>92</v>
      </c>
      <c r="E31" s="18" t="s">
        <v>93</v>
      </c>
      <c r="F31" s="18" t="s">
        <v>94</v>
      </c>
      <c r="G31" s="18" t="s">
        <v>45</v>
      </c>
      <c r="H31" s="18" t="s">
        <v>95</v>
      </c>
      <c r="I31" s="18" t="s">
        <v>96</v>
      </c>
      <c r="J31" s="19">
        <v>-6231.5133808526116</v>
      </c>
      <c r="K31" s="19">
        <v>-324</v>
      </c>
      <c r="L31" s="19">
        <v>-6231.514244310345</v>
      </c>
      <c r="M31" s="19">
        <v>8.6345773434004514E-4</v>
      </c>
      <c r="N31" s="19">
        <v>0</v>
      </c>
      <c r="O31" s="19">
        <f t="shared" ref="O31:O84" si="4">+N31-P31</f>
        <v>0</v>
      </c>
      <c r="P31" s="19">
        <v>0</v>
      </c>
      <c r="Q31" s="19">
        <f t="shared" si="2"/>
        <v>0</v>
      </c>
      <c r="R31" s="19"/>
      <c r="S31" s="18"/>
      <c r="T31" s="18"/>
      <c r="U31" s="19">
        <f t="shared" si="3"/>
        <v>0</v>
      </c>
      <c r="V31" s="18"/>
    </row>
    <row r="32" spans="1:22" s="4" customFormat="1" ht="14" x14ac:dyDescent="0.3">
      <c r="A32" s="18" t="s">
        <v>42</v>
      </c>
      <c r="B32" s="18" t="s">
        <v>90</v>
      </c>
      <c r="C32" s="18" t="s">
        <v>91</v>
      </c>
      <c r="D32" s="18" t="s">
        <v>92</v>
      </c>
      <c r="E32" s="18" t="s">
        <v>93</v>
      </c>
      <c r="F32" s="18" t="s">
        <v>94</v>
      </c>
      <c r="G32" s="18" t="s">
        <v>45</v>
      </c>
      <c r="H32" s="18" t="s">
        <v>97</v>
      </c>
      <c r="I32" s="18" t="s">
        <v>98</v>
      </c>
      <c r="J32" s="19">
        <v>-4362.4019560400011</v>
      </c>
      <c r="K32" s="19">
        <v>-2823.8019685999998</v>
      </c>
      <c r="L32" s="19">
        <v>-4362.3517599999996</v>
      </c>
      <c r="M32" s="19">
        <v>-5.0196040003356757E-2</v>
      </c>
      <c r="N32" s="19">
        <v>-5.0196040003356757E-2</v>
      </c>
      <c r="O32" s="19">
        <f t="shared" si="4"/>
        <v>-5.0196040003356757E-2</v>
      </c>
      <c r="P32" s="19">
        <v>0</v>
      </c>
      <c r="Q32" s="19">
        <f t="shared" si="2"/>
        <v>-5.0196040003356757E-2</v>
      </c>
      <c r="R32" s="19"/>
      <c r="S32" s="18"/>
      <c r="T32" s="18"/>
      <c r="U32" s="19">
        <f t="shared" si="3"/>
        <v>0</v>
      </c>
      <c r="V32" s="18"/>
    </row>
    <row r="33" spans="1:22" s="4" customFormat="1" ht="14" x14ac:dyDescent="0.3">
      <c r="A33" s="18" t="s">
        <v>42</v>
      </c>
      <c r="B33" s="18" t="s">
        <v>90</v>
      </c>
      <c r="C33" s="18" t="s">
        <v>91</v>
      </c>
      <c r="D33" s="18" t="s">
        <v>92</v>
      </c>
      <c r="E33" s="18" t="s">
        <v>93</v>
      </c>
      <c r="F33" s="18" t="s">
        <v>94</v>
      </c>
      <c r="G33" s="18" t="s">
        <v>45</v>
      </c>
      <c r="H33" s="18" t="s">
        <v>46</v>
      </c>
      <c r="I33" s="18" t="s">
        <v>46</v>
      </c>
      <c r="J33" s="19">
        <v>-80102789.150731787</v>
      </c>
      <c r="K33" s="19">
        <v>-52556.999900000003</v>
      </c>
      <c r="L33" s="19">
        <v>-202789.91837364365</v>
      </c>
      <c r="M33" s="19">
        <v>-79899999.232358143</v>
      </c>
      <c r="N33" s="19">
        <v>-79899999.232358143</v>
      </c>
      <c r="O33" s="19">
        <v>0</v>
      </c>
      <c r="P33" s="19">
        <v>0</v>
      </c>
      <c r="Q33" s="19">
        <f t="shared" si="2"/>
        <v>0</v>
      </c>
      <c r="R33" s="19"/>
      <c r="S33" s="18"/>
      <c r="T33" s="19">
        <f>+N33</f>
        <v>-79899999.232358143</v>
      </c>
      <c r="U33" s="19">
        <f t="shared" si="3"/>
        <v>-79899999.232358143</v>
      </c>
      <c r="V33" s="18"/>
    </row>
    <row r="34" spans="1:22" s="4" customFormat="1" ht="14" x14ac:dyDescent="0.3">
      <c r="A34" s="18" t="s">
        <v>42</v>
      </c>
      <c r="B34" s="18" t="s">
        <v>90</v>
      </c>
      <c r="C34" s="18" t="s">
        <v>91</v>
      </c>
      <c r="D34" s="18" t="s">
        <v>92</v>
      </c>
      <c r="E34" s="18" t="s">
        <v>93</v>
      </c>
      <c r="F34" s="18" t="s">
        <v>94</v>
      </c>
      <c r="G34" s="18" t="s">
        <v>45</v>
      </c>
      <c r="H34" s="18" t="s">
        <v>86</v>
      </c>
      <c r="I34" s="18" t="s">
        <v>87</v>
      </c>
      <c r="J34" s="19">
        <v>-2151.9998999999998</v>
      </c>
      <c r="K34" s="19">
        <v>-2151.9998999999998</v>
      </c>
      <c r="L34" s="19">
        <v>-1978.44724206</v>
      </c>
      <c r="M34" s="19">
        <v>-173.55265794000024</v>
      </c>
      <c r="N34" s="19">
        <v>0</v>
      </c>
      <c r="O34" s="19">
        <f t="shared" si="4"/>
        <v>0</v>
      </c>
      <c r="P34" s="19">
        <v>0</v>
      </c>
      <c r="Q34" s="19">
        <f t="shared" si="2"/>
        <v>0</v>
      </c>
      <c r="R34" s="19"/>
      <c r="S34" s="19">
        <f>+M34</f>
        <v>-173.55265794000024</v>
      </c>
      <c r="T34" s="18"/>
      <c r="U34" s="19">
        <f t="shared" si="3"/>
        <v>-173.55265794000024</v>
      </c>
      <c r="V34" s="18"/>
    </row>
    <row r="35" spans="1:22" s="4" customFormat="1" ht="14" x14ac:dyDescent="0.3">
      <c r="A35" s="18" t="s">
        <v>42</v>
      </c>
      <c r="B35" s="18" t="s">
        <v>90</v>
      </c>
      <c r="C35" s="18" t="s">
        <v>91</v>
      </c>
      <c r="D35" s="18" t="s">
        <v>92</v>
      </c>
      <c r="E35" s="18" t="s">
        <v>93</v>
      </c>
      <c r="F35" s="18" t="s">
        <v>94</v>
      </c>
      <c r="G35" s="18" t="s">
        <v>45</v>
      </c>
      <c r="H35" s="18" t="s">
        <v>99</v>
      </c>
      <c r="I35" s="18" t="s">
        <v>100</v>
      </c>
      <c r="J35" s="19">
        <v>112.56010000000242</v>
      </c>
      <c r="K35" s="19">
        <v>112.56010000000242</v>
      </c>
      <c r="L35" s="19">
        <v>2.0000000000663931E-4</v>
      </c>
      <c r="M35" s="19">
        <v>112.55990000000747</v>
      </c>
      <c r="N35" s="19">
        <v>0</v>
      </c>
      <c r="O35" s="19">
        <f t="shared" si="4"/>
        <v>0</v>
      </c>
      <c r="P35" s="19">
        <v>0</v>
      </c>
      <c r="Q35" s="19">
        <f t="shared" si="2"/>
        <v>0</v>
      </c>
      <c r="R35" s="19"/>
      <c r="S35" s="19">
        <f>+M35</f>
        <v>112.55990000000747</v>
      </c>
      <c r="T35" s="18"/>
      <c r="U35" s="19">
        <f t="shared" si="3"/>
        <v>112.55990000000747</v>
      </c>
      <c r="V35" s="18"/>
    </row>
    <row r="36" spans="1:22" s="4" customFormat="1" ht="14" x14ac:dyDescent="0.3">
      <c r="A36" s="18" t="s">
        <v>42</v>
      </c>
      <c r="B36" s="18" t="s">
        <v>90</v>
      </c>
      <c r="C36" s="18" t="s">
        <v>91</v>
      </c>
      <c r="D36" s="18" t="s">
        <v>92</v>
      </c>
      <c r="E36" s="18" t="s">
        <v>93</v>
      </c>
      <c r="F36" s="18" t="s">
        <v>94</v>
      </c>
      <c r="G36" s="18" t="s">
        <v>45</v>
      </c>
      <c r="H36" s="18" t="s">
        <v>101</v>
      </c>
      <c r="I36" s="18" t="s">
        <v>102</v>
      </c>
      <c r="J36" s="19">
        <v>-19250000</v>
      </c>
      <c r="K36" s="19">
        <v>0</v>
      </c>
      <c r="L36" s="19">
        <v>-19250001.171069123</v>
      </c>
      <c r="M36" s="19">
        <v>1.1710691228508949</v>
      </c>
      <c r="N36" s="19">
        <v>1</v>
      </c>
      <c r="O36" s="19">
        <v>0</v>
      </c>
      <c r="P36" s="19">
        <v>0</v>
      </c>
      <c r="Q36" s="19">
        <f t="shared" si="2"/>
        <v>0</v>
      </c>
      <c r="R36" s="19"/>
      <c r="S36" s="19">
        <f>+M36</f>
        <v>1.1710691228508949</v>
      </c>
      <c r="T36" s="18"/>
      <c r="U36" s="19">
        <f t="shared" si="3"/>
        <v>1.1710691228508949</v>
      </c>
      <c r="V36" s="18"/>
    </row>
    <row r="37" spans="1:22" s="42" customFormat="1" ht="42" x14ac:dyDescent="0.3">
      <c r="A37" s="39" t="s">
        <v>42</v>
      </c>
      <c r="B37" s="39" t="s">
        <v>90</v>
      </c>
      <c r="C37" s="39" t="s">
        <v>91</v>
      </c>
      <c r="D37" s="39" t="s">
        <v>103</v>
      </c>
      <c r="E37" s="39" t="s">
        <v>104</v>
      </c>
      <c r="F37" s="39" t="s">
        <v>94</v>
      </c>
      <c r="G37" s="39" t="s">
        <v>45</v>
      </c>
      <c r="H37" s="39" t="s">
        <v>46</v>
      </c>
      <c r="I37" s="39" t="s">
        <v>46</v>
      </c>
      <c r="J37" s="40">
        <v>-9669953.6024294086</v>
      </c>
      <c r="K37" s="40">
        <v>-3528034</v>
      </c>
      <c r="L37" s="40">
        <v>-4921942.0583615908</v>
      </c>
      <c r="M37" s="40">
        <v>-4748011.5440678187</v>
      </c>
      <c r="N37" s="40">
        <v>-4748011.5440678187</v>
      </c>
      <c r="O37" s="40">
        <f t="shared" si="4"/>
        <v>-4748011.5440678187</v>
      </c>
      <c r="P37" s="40">
        <v>0</v>
      </c>
      <c r="Q37" s="40">
        <f t="shared" si="2"/>
        <v>-4748011.5440678187</v>
      </c>
      <c r="R37" s="40"/>
      <c r="S37" s="39"/>
      <c r="T37" s="18"/>
      <c r="U37" s="19">
        <f t="shared" si="3"/>
        <v>0</v>
      </c>
      <c r="V37" s="41" t="s">
        <v>105</v>
      </c>
    </row>
    <row r="38" spans="1:22" s="4" customFormat="1" ht="14" x14ac:dyDescent="0.3">
      <c r="A38" s="18" t="s">
        <v>42</v>
      </c>
      <c r="B38" s="18" t="s">
        <v>90</v>
      </c>
      <c r="C38" s="18" t="s">
        <v>91</v>
      </c>
      <c r="D38" s="18" t="s">
        <v>103</v>
      </c>
      <c r="E38" s="18" t="s">
        <v>104</v>
      </c>
      <c r="F38" s="18" t="s">
        <v>94</v>
      </c>
      <c r="G38" s="18" t="s">
        <v>45</v>
      </c>
      <c r="H38" s="18" t="s">
        <v>97</v>
      </c>
      <c r="I38" s="18" t="s">
        <v>98</v>
      </c>
      <c r="J38" s="19">
        <v>-2181.2009680199999</v>
      </c>
      <c r="K38" s="19">
        <v>-1411.9009742999997</v>
      </c>
      <c r="L38" s="19">
        <v>-2181.1758799999998</v>
      </c>
      <c r="M38" s="19">
        <v>-2.508802000011201E-2</v>
      </c>
      <c r="N38" s="19">
        <v>-2.508802000011201E-2</v>
      </c>
      <c r="O38" s="19">
        <f t="shared" si="4"/>
        <v>-2.508802000011201E-2</v>
      </c>
      <c r="P38" s="19">
        <v>0</v>
      </c>
      <c r="Q38" s="19">
        <f t="shared" si="2"/>
        <v>-2.508802000011201E-2</v>
      </c>
      <c r="R38" s="19"/>
      <c r="S38" s="18"/>
      <c r="T38" s="18"/>
      <c r="U38" s="19">
        <f t="shared" si="3"/>
        <v>0</v>
      </c>
      <c r="V38" s="18"/>
    </row>
    <row r="39" spans="1:22" s="4" customFormat="1" ht="14" x14ac:dyDescent="0.3">
      <c r="A39" s="18" t="s">
        <v>42</v>
      </c>
      <c r="B39" s="18" t="s">
        <v>90</v>
      </c>
      <c r="C39" s="18" t="s">
        <v>91</v>
      </c>
      <c r="D39" s="18" t="s">
        <v>103</v>
      </c>
      <c r="E39" s="18" t="s">
        <v>104</v>
      </c>
      <c r="F39" s="18" t="s">
        <v>94</v>
      </c>
      <c r="G39" s="18" t="s">
        <v>45</v>
      </c>
      <c r="H39" s="18" t="s">
        <v>95</v>
      </c>
      <c r="I39" s="18" t="s">
        <v>96</v>
      </c>
      <c r="J39" s="19">
        <v>-3095.6073620765478</v>
      </c>
      <c r="K39" s="19">
        <v>-274</v>
      </c>
      <c r="L39" s="19">
        <v>-3095.6044133103451</v>
      </c>
      <c r="M39" s="19">
        <v>-2.948766202734987E-3</v>
      </c>
      <c r="N39" s="19">
        <v>-2.948766202734987E-3</v>
      </c>
      <c r="O39" s="19">
        <f t="shared" si="4"/>
        <v>-2.948766202734987E-3</v>
      </c>
      <c r="P39" s="19">
        <v>0</v>
      </c>
      <c r="Q39" s="19">
        <f t="shared" si="2"/>
        <v>-2.948766202734987E-3</v>
      </c>
      <c r="R39" s="19"/>
      <c r="S39" s="18"/>
      <c r="T39" s="18"/>
      <c r="U39" s="19">
        <f t="shared" si="3"/>
        <v>0</v>
      </c>
      <c r="V39" s="18"/>
    </row>
    <row r="40" spans="1:22" s="4" customFormat="1" ht="14" x14ac:dyDescent="0.3">
      <c r="A40" s="18" t="s">
        <v>42</v>
      </c>
      <c r="B40" s="18" t="s">
        <v>90</v>
      </c>
      <c r="C40" s="18" t="s">
        <v>91</v>
      </c>
      <c r="D40" s="18" t="s">
        <v>103</v>
      </c>
      <c r="E40" s="18" t="s">
        <v>104</v>
      </c>
      <c r="F40" s="18" t="s">
        <v>94</v>
      </c>
      <c r="G40" s="18" t="s">
        <v>45</v>
      </c>
      <c r="H40" s="18" t="s">
        <v>49</v>
      </c>
      <c r="I40" s="18" t="s">
        <v>50</v>
      </c>
      <c r="J40" s="19">
        <v>-450000</v>
      </c>
      <c r="K40" s="19">
        <v>-450000</v>
      </c>
      <c r="L40" s="19">
        <v>-449973.45</v>
      </c>
      <c r="M40" s="19">
        <v>-26.55000000000291</v>
      </c>
      <c r="N40" s="19">
        <v>0</v>
      </c>
      <c r="O40" s="19">
        <f t="shared" si="4"/>
        <v>0</v>
      </c>
      <c r="P40" s="19">
        <v>0</v>
      </c>
      <c r="Q40" s="19">
        <f t="shared" si="2"/>
        <v>0</v>
      </c>
      <c r="R40" s="19"/>
      <c r="S40" s="18"/>
      <c r="T40" s="19">
        <f>+M40</f>
        <v>-26.55000000000291</v>
      </c>
      <c r="U40" s="19">
        <f t="shared" si="3"/>
        <v>-26.55000000000291</v>
      </c>
      <c r="V40" s="18"/>
    </row>
    <row r="41" spans="1:22" s="4" customFormat="1" ht="14" x14ac:dyDescent="0.3">
      <c r="A41" s="18" t="s">
        <v>42</v>
      </c>
      <c r="B41" s="18" t="s">
        <v>90</v>
      </c>
      <c r="C41" s="18" t="s">
        <v>91</v>
      </c>
      <c r="D41" s="18" t="s">
        <v>103</v>
      </c>
      <c r="E41" s="18" t="s">
        <v>104</v>
      </c>
      <c r="F41" s="18" t="s">
        <v>94</v>
      </c>
      <c r="G41" s="18" t="s">
        <v>45</v>
      </c>
      <c r="H41" s="18" t="s">
        <v>86</v>
      </c>
      <c r="I41" s="18" t="s">
        <v>87</v>
      </c>
      <c r="J41" s="19">
        <v>-1757.9998999999998</v>
      </c>
      <c r="K41" s="19">
        <v>-1757.9998999999998</v>
      </c>
      <c r="L41" s="19">
        <v>-1615.5662152499999</v>
      </c>
      <c r="M41" s="19">
        <v>-142.43368474999988</v>
      </c>
      <c r="N41" s="19">
        <v>0</v>
      </c>
      <c r="O41" s="19">
        <f t="shared" si="4"/>
        <v>0</v>
      </c>
      <c r="P41" s="19">
        <v>0</v>
      </c>
      <c r="Q41" s="19">
        <f t="shared" si="2"/>
        <v>0</v>
      </c>
      <c r="R41" s="19"/>
      <c r="S41" s="19">
        <f>+M41</f>
        <v>-142.43368474999988</v>
      </c>
      <c r="T41" s="18"/>
      <c r="U41" s="19">
        <f t="shared" si="3"/>
        <v>-142.43368474999988</v>
      </c>
      <c r="V41" s="18"/>
    </row>
    <row r="42" spans="1:22" s="4" customFormat="1" ht="14" x14ac:dyDescent="0.3">
      <c r="A42" s="18" t="s">
        <v>42</v>
      </c>
      <c r="B42" s="18" t="s">
        <v>90</v>
      </c>
      <c r="C42" s="18" t="s">
        <v>91</v>
      </c>
      <c r="D42" s="18" t="s">
        <v>106</v>
      </c>
      <c r="E42" s="18" t="s">
        <v>107</v>
      </c>
      <c r="F42" s="18" t="s">
        <v>94</v>
      </c>
      <c r="G42" s="18" t="s">
        <v>45</v>
      </c>
      <c r="H42" s="18" t="s">
        <v>97</v>
      </c>
      <c r="I42" s="18" t="s">
        <v>98</v>
      </c>
      <c r="J42" s="19">
        <v>-555.71999440000002</v>
      </c>
      <c r="K42" s="19">
        <v>-359.71999600000004</v>
      </c>
      <c r="L42" s="19">
        <v>-555.71360000000004</v>
      </c>
      <c r="M42" s="19">
        <v>-6.3943999999196421E-3</v>
      </c>
      <c r="N42" s="19">
        <v>-6.3943999999196421E-3</v>
      </c>
      <c r="O42" s="19">
        <f t="shared" si="4"/>
        <v>-6.3943999999196421E-3</v>
      </c>
      <c r="P42" s="19">
        <v>0</v>
      </c>
      <c r="Q42" s="19">
        <f t="shared" si="2"/>
        <v>-6.3943999999196421E-3</v>
      </c>
      <c r="R42" s="19"/>
      <c r="S42" s="18"/>
      <c r="T42" s="18"/>
      <c r="U42" s="19">
        <f t="shared" si="3"/>
        <v>0</v>
      </c>
      <c r="V42" s="18"/>
    </row>
    <row r="43" spans="1:22" s="4" customFormat="1" ht="14" x14ac:dyDescent="0.3">
      <c r="A43" s="18" t="s">
        <v>42</v>
      </c>
      <c r="B43" s="18" t="s">
        <v>90</v>
      </c>
      <c r="C43" s="18" t="s">
        <v>91</v>
      </c>
      <c r="D43" s="18" t="s">
        <v>106</v>
      </c>
      <c r="E43" s="18" t="s">
        <v>107</v>
      </c>
      <c r="F43" s="18" t="s">
        <v>94</v>
      </c>
      <c r="G43" s="18" t="s">
        <v>45</v>
      </c>
      <c r="H43" s="18" t="s">
        <v>95</v>
      </c>
      <c r="I43" s="18" t="s">
        <v>96</v>
      </c>
      <c r="J43" s="19">
        <v>-2853.3698407073061</v>
      </c>
      <c r="K43" s="19">
        <v>-155</v>
      </c>
      <c r="L43" s="19">
        <v>-2853.3712366551722</v>
      </c>
      <c r="M43" s="19">
        <v>1.3959478668539305E-3</v>
      </c>
      <c r="N43" s="19">
        <v>0</v>
      </c>
      <c r="O43" s="19">
        <f t="shared" si="4"/>
        <v>0</v>
      </c>
      <c r="P43" s="19">
        <v>0</v>
      </c>
      <c r="Q43" s="19">
        <f t="shared" si="2"/>
        <v>0</v>
      </c>
      <c r="R43" s="19"/>
      <c r="S43" s="18"/>
      <c r="T43" s="18"/>
      <c r="U43" s="19">
        <f t="shared" si="3"/>
        <v>0</v>
      </c>
      <c r="V43" s="18"/>
    </row>
    <row r="44" spans="1:22" s="4" customFormat="1" ht="14" x14ac:dyDescent="0.3">
      <c r="A44" s="18" t="s">
        <v>42</v>
      </c>
      <c r="B44" s="18" t="s">
        <v>90</v>
      </c>
      <c r="C44" s="18" t="s">
        <v>91</v>
      </c>
      <c r="D44" s="18" t="s">
        <v>106</v>
      </c>
      <c r="E44" s="18" t="s">
        <v>107</v>
      </c>
      <c r="F44" s="18" t="s">
        <v>94</v>
      </c>
      <c r="G44" s="18" t="s">
        <v>45</v>
      </c>
      <c r="H44" s="18" t="s">
        <v>46</v>
      </c>
      <c r="I44" s="18" t="s">
        <v>46</v>
      </c>
      <c r="J44" s="19">
        <v>-20533421.197062746</v>
      </c>
      <c r="K44" s="19">
        <v>1.0000001202570274E-4</v>
      </c>
      <c r="L44" s="19">
        <v>-73420.900988318972</v>
      </c>
      <c r="M44" s="19">
        <v>-20460000.296074428</v>
      </c>
      <c r="N44" s="19">
        <v>-20460000.296074428</v>
      </c>
      <c r="O44" s="19">
        <v>0</v>
      </c>
      <c r="P44" s="19">
        <v>0</v>
      </c>
      <c r="Q44" s="19">
        <f t="shared" si="2"/>
        <v>0</v>
      </c>
      <c r="R44" s="19"/>
      <c r="S44" s="18"/>
      <c r="T44" s="19">
        <f>+N44</f>
        <v>-20460000.296074428</v>
      </c>
      <c r="U44" s="19">
        <f t="shared" si="3"/>
        <v>-20460000.296074428</v>
      </c>
      <c r="V44" s="18"/>
    </row>
    <row r="45" spans="1:22" s="4" customFormat="1" ht="14" x14ac:dyDescent="0.3">
      <c r="A45" s="18" t="s">
        <v>42</v>
      </c>
      <c r="B45" s="18" t="s">
        <v>90</v>
      </c>
      <c r="C45" s="18" t="s">
        <v>91</v>
      </c>
      <c r="D45" s="18" t="s">
        <v>106</v>
      </c>
      <c r="E45" s="18" t="s">
        <v>107</v>
      </c>
      <c r="F45" s="18" t="s">
        <v>94</v>
      </c>
      <c r="G45" s="18" t="s">
        <v>45</v>
      </c>
      <c r="H45" s="18" t="s">
        <v>86</v>
      </c>
      <c r="I45" s="18" t="s">
        <v>87</v>
      </c>
      <c r="J45" s="19">
        <v>-1016.9999</v>
      </c>
      <c r="K45" s="19">
        <v>-1016.9999</v>
      </c>
      <c r="L45" s="19">
        <v>-934.54291836000004</v>
      </c>
      <c r="M45" s="19">
        <v>-82.456981640000038</v>
      </c>
      <c r="N45" s="19">
        <v>0</v>
      </c>
      <c r="O45" s="19">
        <f t="shared" si="4"/>
        <v>0</v>
      </c>
      <c r="P45" s="19">
        <v>0</v>
      </c>
      <c r="Q45" s="19">
        <f t="shared" si="2"/>
        <v>0</v>
      </c>
      <c r="R45" s="19"/>
      <c r="S45" s="19">
        <f>+M45</f>
        <v>-82.456981640000038</v>
      </c>
      <c r="T45" s="18"/>
      <c r="U45" s="19">
        <f t="shared" si="3"/>
        <v>-82.456981640000038</v>
      </c>
      <c r="V45" s="18"/>
    </row>
    <row r="46" spans="1:22" s="4" customFormat="1" ht="14" x14ac:dyDescent="0.3">
      <c r="A46" s="18" t="s">
        <v>42</v>
      </c>
      <c r="B46" s="18" t="s">
        <v>90</v>
      </c>
      <c r="C46" s="18" t="s">
        <v>91</v>
      </c>
      <c r="D46" s="18" t="s">
        <v>106</v>
      </c>
      <c r="E46" s="18" t="s">
        <v>107</v>
      </c>
      <c r="F46" s="18" t="s">
        <v>94</v>
      </c>
      <c r="G46" s="18" t="s">
        <v>45</v>
      </c>
      <c r="H46" s="18" t="s">
        <v>101</v>
      </c>
      <c r="I46" s="18" t="s">
        <v>102</v>
      </c>
      <c r="J46" s="19">
        <v>-260505.4399900008</v>
      </c>
      <c r="K46" s="19">
        <v>0</v>
      </c>
      <c r="L46" s="19">
        <v>-260504.26863087449</v>
      </c>
      <c r="M46" s="19">
        <v>-1.1713591273874044</v>
      </c>
      <c r="N46" s="19">
        <v>-1.1713591273874044</v>
      </c>
      <c r="O46" s="19">
        <f>+N46-P46+1</f>
        <v>-0.17135912738740444</v>
      </c>
      <c r="P46" s="19">
        <v>0</v>
      </c>
      <c r="Q46" s="19">
        <f t="shared" si="2"/>
        <v>-0.17135912738740444</v>
      </c>
      <c r="R46" s="19"/>
      <c r="S46" s="19">
        <f>+N46</f>
        <v>-1.1713591273874044</v>
      </c>
      <c r="T46" s="18"/>
      <c r="U46" s="19">
        <f t="shared" si="3"/>
        <v>-1.1713591273874044</v>
      </c>
      <c r="V46" s="18"/>
    </row>
    <row r="47" spans="1:22" s="4" customFormat="1" ht="14" x14ac:dyDescent="0.3">
      <c r="A47" s="18" t="s">
        <v>42</v>
      </c>
      <c r="B47" s="18" t="s">
        <v>90</v>
      </c>
      <c r="C47" s="18" t="s">
        <v>91</v>
      </c>
      <c r="D47" s="18" t="s">
        <v>108</v>
      </c>
      <c r="E47" s="18" t="s">
        <v>109</v>
      </c>
      <c r="F47" s="18" t="s">
        <v>94</v>
      </c>
      <c r="G47" s="18" t="s">
        <v>45</v>
      </c>
      <c r="H47" s="18" t="s">
        <v>46</v>
      </c>
      <c r="I47" s="18" t="s">
        <v>46</v>
      </c>
      <c r="J47" s="19">
        <v>-230570.08715461957</v>
      </c>
      <c r="K47" s="19">
        <v>9.9999997473787516E-5</v>
      </c>
      <c r="L47" s="19">
        <v>-205429.47587491266</v>
      </c>
      <c r="M47" s="19">
        <v>-25140.611279707013</v>
      </c>
      <c r="N47" s="19">
        <v>-25140.611279707013</v>
      </c>
      <c r="O47" s="19">
        <v>0</v>
      </c>
      <c r="P47" s="19">
        <v>0</v>
      </c>
      <c r="Q47" s="19">
        <f t="shared" si="2"/>
        <v>0</v>
      </c>
      <c r="R47" s="19"/>
      <c r="S47" s="18"/>
      <c r="T47" s="19">
        <f>+N47</f>
        <v>-25140.611279707013</v>
      </c>
      <c r="U47" s="19">
        <f t="shared" si="3"/>
        <v>-25140.611279707013</v>
      </c>
      <c r="V47" s="18"/>
    </row>
    <row r="48" spans="1:22" s="4" customFormat="1" ht="14" x14ac:dyDescent="0.3">
      <c r="A48" s="18" t="s">
        <v>42</v>
      </c>
      <c r="B48" s="18" t="s">
        <v>90</v>
      </c>
      <c r="C48" s="18" t="s">
        <v>91</v>
      </c>
      <c r="D48" s="18" t="s">
        <v>108</v>
      </c>
      <c r="E48" s="18" t="s">
        <v>109</v>
      </c>
      <c r="F48" s="18" t="s">
        <v>94</v>
      </c>
      <c r="G48" s="18" t="s">
        <v>45</v>
      </c>
      <c r="H48" s="18" t="s">
        <v>95</v>
      </c>
      <c r="I48" s="18" t="s">
        <v>96</v>
      </c>
      <c r="J48" s="19">
        <v>-4970.953826003918</v>
      </c>
      <c r="K48" s="19">
        <v>-404</v>
      </c>
      <c r="L48" s="19">
        <v>-4970.9538789655171</v>
      </c>
      <c r="M48" s="19">
        <v>5.2961598697720547E-5</v>
      </c>
      <c r="N48" s="19">
        <v>0</v>
      </c>
      <c r="O48" s="19">
        <f t="shared" si="4"/>
        <v>0</v>
      </c>
      <c r="P48" s="19">
        <v>0</v>
      </c>
      <c r="Q48" s="19">
        <f t="shared" si="2"/>
        <v>0</v>
      </c>
      <c r="R48" s="19"/>
      <c r="S48" s="18"/>
      <c r="T48" s="18"/>
      <c r="U48" s="19">
        <f t="shared" si="3"/>
        <v>0</v>
      </c>
      <c r="V48" s="18"/>
    </row>
    <row r="49" spans="1:22" s="4" customFormat="1" ht="14" x14ac:dyDescent="0.3">
      <c r="A49" s="18" t="s">
        <v>42</v>
      </c>
      <c r="B49" s="18" t="s">
        <v>90</v>
      </c>
      <c r="C49" s="18" t="s">
        <v>91</v>
      </c>
      <c r="D49" s="18" t="s">
        <v>108</v>
      </c>
      <c r="E49" s="18" t="s">
        <v>109</v>
      </c>
      <c r="F49" s="18" t="s">
        <v>94</v>
      </c>
      <c r="G49" s="18" t="s">
        <v>45</v>
      </c>
      <c r="H49" s="18" t="s">
        <v>97</v>
      </c>
      <c r="I49" s="18" t="s">
        <v>98</v>
      </c>
      <c r="J49" s="19">
        <v>-1903.340980819999</v>
      </c>
      <c r="K49" s="19">
        <v>-1232.0409863</v>
      </c>
      <c r="L49" s="19">
        <v>-1903.3190799999998</v>
      </c>
      <c r="M49" s="19">
        <v>-2.1900819999473242E-2</v>
      </c>
      <c r="N49" s="19">
        <v>-2.1900819999473242E-2</v>
      </c>
      <c r="O49" s="19">
        <f t="shared" si="4"/>
        <v>-2.1900819999473242E-2</v>
      </c>
      <c r="P49" s="19">
        <v>0</v>
      </c>
      <c r="Q49" s="19">
        <f t="shared" si="2"/>
        <v>-2.1900819999473242E-2</v>
      </c>
      <c r="R49" s="19"/>
      <c r="S49" s="18"/>
      <c r="T49" s="18"/>
      <c r="U49" s="19">
        <f t="shared" si="3"/>
        <v>0</v>
      </c>
      <c r="V49" s="18"/>
    </row>
    <row r="50" spans="1:22" s="4" customFormat="1" ht="14" x14ac:dyDescent="0.3">
      <c r="A50" s="18" t="s">
        <v>42</v>
      </c>
      <c r="B50" s="18" t="s">
        <v>90</v>
      </c>
      <c r="C50" s="18" t="s">
        <v>91</v>
      </c>
      <c r="D50" s="18" t="s">
        <v>108</v>
      </c>
      <c r="E50" s="18" t="s">
        <v>109</v>
      </c>
      <c r="F50" s="18" t="s">
        <v>94</v>
      </c>
      <c r="G50" s="18" t="s">
        <v>45</v>
      </c>
      <c r="H50" s="18" t="s">
        <v>86</v>
      </c>
      <c r="I50" s="18" t="s">
        <v>87</v>
      </c>
      <c r="J50" s="19">
        <v>-2579.9998999999998</v>
      </c>
      <c r="K50" s="19">
        <v>-2579.9998999999998</v>
      </c>
      <c r="L50" s="19">
        <v>-2371.1541066899999</v>
      </c>
      <c r="M50" s="19">
        <v>-208.84579330999986</v>
      </c>
      <c r="N50" s="19">
        <v>0</v>
      </c>
      <c r="O50" s="19">
        <f t="shared" si="4"/>
        <v>0</v>
      </c>
      <c r="P50" s="19">
        <v>0</v>
      </c>
      <c r="Q50" s="19">
        <f t="shared" si="2"/>
        <v>0</v>
      </c>
      <c r="R50" s="19"/>
      <c r="S50" s="19">
        <f>+M50</f>
        <v>-208.84579330999986</v>
      </c>
      <c r="T50" s="18"/>
      <c r="U50" s="19">
        <f t="shared" si="3"/>
        <v>-208.84579330999986</v>
      </c>
      <c r="V50" s="18"/>
    </row>
    <row r="51" spans="1:22" s="4" customFormat="1" ht="14" x14ac:dyDescent="0.3">
      <c r="A51" s="18" t="s">
        <v>42</v>
      </c>
      <c r="B51" s="18" t="s">
        <v>90</v>
      </c>
      <c r="C51" s="18" t="s">
        <v>91</v>
      </c>
      <c r="D51" s="18" t="s">
        <v>110</v>
      </c>
      <c r="E51" s="18" t="s">
        <v>111</v>
      </c>
      <c r="F51" s="18" t="s">
        <v>94</v>
      </c>
      <c r="G51" s="18" t="s">
        <v>45</v>
      </c>
      <c r="H51" s="18" t="s">
        <v>97</v>
      </c>
      <c r="I51" s="18" t="s">
        <v>98</v>
      </c>
      <c r="J51" s="19">
        <v>-3778.8959619199995</v>
      </c>
      <c r="K51" s="19">
        <v>-2446.0959728000012</v>
      </c>
      <c r="L51" s="19">
        <v>-3778.85248</v>
      </c>
      <c r="M51" s="19">
        <v>-4.3481919998157537E-2</v>
      </c>
      <c r="N51" s="19">
        <v>-4.3481919998157537E-2</v>
      </c>
      <c r="O51" s="19">
        <f t="shared" si="4"/>
        <v>-4.3481919998157537E-2</v>
      </c>
      <c r="P51" s="19">
        <v>0</v>
      </c>
      <c r="Q51" s="19">
        <f t="shared" si="2"/>
        <v>-4.3481919998157537E-2</v>
      </c>
      <c r="R51" s="19"/>
      <c r="S51" s="18"/>
      <c r="T51" s="18"/>
      <c r="U51" s="19">
        <f t="shared" si="3"/>
        <v>0</v>
      </c>
      <c r="V51" s="18"/>
    </row>
    <row r="52" spans="1:22" s="4" customFormat="1" ht="14" x14ac:dyDescent="0.3">
      <c r="A52" s="18" t="s">
        <v>42</v>
      </c>
      <c r="B52" s="18" t="s">
        <v>90</v>
      </c>
      <c r="C52" s="18" t="s">
        <v>91</v>
      </c>
      <c r="D52" s="18" t="s">
        <v>110</v>
      </c>
      <c r="E52" s="18" t="s">
        <v>111</v>
      </c>
      <c r="F52" s="18" t="s">
        <v>94</v>
      </c>
      <c r="G52" s="18" t="s">
        <v>45</v>
      </c>
      <c r="H52" s="18" t="s">
        <v>95</v>
      </c>
      <c r="I52" s="18" t="s">
        <v>96</v>
      </c>
      <c r="J52" s="19">
        <v>-13197.249392221143</v>
      </c>
      <c r="K52" s="19">
        <v>-916</v>
      </c>
      <c r="L52" s="19">
        <v>-13197.245571586205</v>
      </c>
      <c r="M52" s="19">
        <v>-3.8206349363463232E-3</v>
      </c>
      <c r="N52" s="19">
        <v>-3.8206349363463232E-3</v>
      </c>
      <c r="O52" s="19">
        <f t="shared" si="4"/>
        <v>-3.8206349363463232E-3</v>
      </c>
      <c r="P52" s="19">
        <v>0</v>
      </c>
      <c r="Q52" s="19">
        <f t="shared" si="2"/>
        <v>-3.8206349363463232E-3</v>
      </c>
      <c r="R52" s="19"/>
      <c r="S52" s="18"/>
      <c r="T52" s="18"/>
      <c r="U52" s="19">
        <f t="shared" si="3"/>
        <v>0</v>
      </c>
      <c r="V52" s="18"/>
    </row>
    <row r="53" spans="1:22" s="4" customFormat="1" ht="14" x14ac:dyDescent="0.3">
      <c r="A53" s="18" t="s">
        <v>42</v>
      </c>
      <c r="B53" s="18" t="s">
        <v>90</v>
      </c>
      <c r="C53" s="18" t="s">
        <v>91</v>
      </c>
      <c r="D53" s="18" t="s">
        <v>110</v>
      </c>
      <c r="E53" s="18" t="s">
        <v>111</v>
      </c>
      <c r="F53" s="18" t="s">
        <v>94</v>
      </c>
      <c r="G53" s="18" t="s">
        <v>45</v>
      </c>
      <c r="H53" s="18" t="s">
        <v>46</v>
      </c>
      <c r="I53" s="18" t="s">
        <v>46</v>
      </c>
      <c r="J53" s="19">
        <v>-377205.67562525487</v>
      </c>
      <c r="K53" s="19">
        <v>1.0000000111176632E-4</v>
      </c>
      <c r="L53" s="19">
        <v>-377204.12149789138</v>
      </c>
      <c r="M53" s="19">
        <v>-1.5541273635171819</v>
      </c>
      <c r="N53" s="19">
        <v>-1.5541273635171819</v>
      </c>
      <c r="O53" s="19">
        <v>0</v>
      </c>
      <c r="P53" s="19">
        <v>0</v>
      </c>
      <c r="Q53" s="19">
        <f t="shared" si="2"/>
        <v>0</v>
      </c>
      <c r="R53" s="19"/>
      <c r="S53" s="18"/>
      <c r="T53" s="19">
        <f>+N53</f>
        <v>-1.5541273635171819</v>
      </c>
      <c r="U53" s="19">
        <f t="shared" si="3"/>
        <v>-1.5541273635171819</v>
      </c>
      <c r="V53" s="18"/>
    </row>
    <row r="54" spans="1:22" s="4" customFormat="1" ht="14" x14ac:dyDescent="0.3">
      <c r="A54" s="18" t="s">
        <v>42</v>
      </c>
      <c r="B54" s="18" t="s">
        <v>90</v>
      </c>
      <c r="C54" s="18" t="s">
        <v>91</v>
      </c>
      <c r="D54" s="18" t="s">
        <v>110</v>
      </c>
      <c r="E54" s="18" t="s">
        <v>111</v>
      </c>
      <c r="F54" s="18" t="s">
        <v>94</v>
      </c>
      <c r="G54" s="18" t="s">
        <v>45</v>
      </c>
      <c r="H54" s="18" t="s">
        <v>86</v>
      </c>
      <c r="I54" s="18" t="s">
        <v>87</v>
      </c>
      <c r="J54" s="19">
        <v>-5803.999899999998</v>
      </c>
      <c r="K54" s="19">
        <v>-5803.999899999998</v>
      </c>
      <c r="L54" s="19">
        <v>-5333.8539968100004</v>
      </c>
      <c r="M54" s="19">
        <v>-470.14590318999706</v>
      </c>
      <c r="N54" s="19">
        <v>0</v>
      </c>
      <c r="O54" s="19">
        <f t="shared" si="4"/>
        <v>0</v>
      </c>
      <c r="P54" s="19">
        <v>0</v>
      </c>
      <c r="Q54" s="19">
        <f t="shared" si="2"/>
        <v>0</v>
      </c>
      <c r="R54" s="19"/>
      <c r="S54" s="19">
        <f>+M54</f>
        <v>-470.14590318999706</v>
      </c>
      <c r="T54" s="18"/>
      <c r="U54" s="19">
        <f t="shared" si="3"/>
        <v>-470.14590318999706</v>
      </c>
      <c r="V54" s="18"/>
    </row>
    <row r="55" spans="1:22" s="4" customFormat="1" ht="14" x14ac:dyDescent="0.3">
      <c r="A55" s="18" t="s">
        <v>42</v>
      </c>
      <c r="B55" s="18" t="s">
        <v>90</v>
      </c>
      <c r="C55" s="18" t="s">
        <v>91</v>
      </c>
      <c r="D55" s="18" t="s">
        <v>112</v>
      </c>
      <c r="E55" s="18" t="s">
        <v>113</v>
      </c>
      <c r="F55" s="18" t="s">
        <v>94</v>
      </c>
      <c r="G55" s="18" t="s">
        <v>45</v>
      </c>
      <c r="H55" s="18" t="s">
        <v>95</v>
      </c>
      <c r="I55" s="18" t="s">
        <v>96</v>
      </c>
      <c r="J55" s="19">
        <v>-1002.915652473983</v>
      </c>
      <c r="K55" s="19">
        <v>-134</v>
      </c>
      <c r="L55" s="19">
        <v>-1002.9153542902968</v>
      </c>
      <c r="M55" s="19">
        <v>-2.9818368602718692E-4</v>
      </c>
      <c r="N55" s="19">
        <v>-2.9818368602718692E-4</v>
      </c>
      <c r="O55" s="19">
        <f t="shared" si="4"/>
        <v>-2.9818368602718692E-4</v>
      </c>
      <c r="P55" s="19">
        <v>0</v>
      </c>
      <c r="Q55" s="19">
        <f t="shared" si="2"/>
        <v>-2.9818368602718692E-4</v>
      </c>
      <c r="R55" s="19"/>
      <c r="S55" s="18"/>
      <c r="T55" s="18"/>
      <c r="U55" s="19">
        <f t="shared" si="3"/>
        <v>0</v>
      </c>
      <c r="V55" s="18"/>
    </row>
    <row r="56" spans="1:22" s="4" customFormat="1" ht="14" x14ac:dyDescent="0.3">
      <c r="A56" s="18" t="s">
        <v>42</v>
      </c>
      <c r="B56" s="18" t="s">
        <v>90</v>
      </c>
      <c r="C56" s="18" t="s">
        <v>91</v>
      </c>
      <c r="D56" s="18" t="s">
        <v>112</v>
      </c>
      <c r="E56" s="18" t="s">
        <v>113</v>
      </c>
      <c r="F56" s="18" t="s">
        <v>94</v>
      </c>
      <c r="G56" s="18" t="s">
        <v>45</v>
      </c>
      <c r="H56" s="18" t="s">
        <v>46</v>
      </c>
      <c r="I56" s="18" t="s">
        <v>46</v>
      </c>
      <c r="J56" s="19">
        <v>-358073.95483755576</v>
      </c>
      <c r="K56" s="19">
        <v>-215011.35988999999</v>
      </c>
      <c r="L56" s="19">
        <v>-358073.97605395183</v>
      </c>
      <c r="M56" s="19">
        <v>2.121639612596482E-2</v>
      </c>
      <c r="N56" s="19">
        <v>0</v>
      </c>
      <c r="O56" s="19">
        <f t="shared" si="4"/>
        <v>0</v>
      </c>
      <c r="P56" s="19">
        <v>0</v>
      </c>
      <c r="Q56" s="19">
        <f t="shared" si="2"/>
        <v>0</v>
      </c>
      <c r="R56" s="19"/>
      <c r="S56" s="18"/>
      <c r="T56" s="18"/>
      <c r="U56" s="19">
        <f t="shared" si="3"/>
        <v>0</v>
      </c>
      <c r="V56" s="18"/>
    </row>
    <row r="57" spans="1:22" s="4" customFormat="1" ht="14" x14ac:dyDescent="0.3">
      <c r="A57" s="18" t="s">
        <v>42</v>
      </c>
      <c r="B57" s="18" t="s">
        <v>90</v>
      </c>
      <c r="C57" s="18" t="s">
        <v>91</v>
      </c>
      <c r="D57" s="18" t="s">
        <v>112</v>
      </c>
      <c r="E57" s="18" t="s">
        <v>113</v>
      </c>
      <c r="F57" s="18" t="s">
        <v>94</v>
      </c>
      <c r="G57" s="18" t="s">
        <v>45</v>
      </c>
      <c r="H57" s="18" t="s">
        <v>97</v>
      </c>
      <c r="I57" s="18" t="s">
        <v>98</v>
      </c>
      <c r="J57" s="19">
        <v>-1111.4399888000007</v>
      </c>
      <c r="K57" s="19">
        <v>-719.43999200000007</v>
      </c>
      <c r="L57" s="19">
        <v>-1111.4272000000001</v>
      </c>
      <c r="M57" s="19">
        <v>-1.2788800000635092E-2</v>
      </c>
      <c r="N57" s="19">
        <v>-1.2788800000635092E-2</v>
      </c>
      <c r="O57" s="19">
        <f t="shared" si="4"/>
        <v>-1.2788800000635092E-2</v>
      </c>
      <c r="P57" s="19">
        <v>0</v>
      </c>
      <c r="Q57" s="19">
        <f t="shared" si="2"/>
        <v>-1.2788800000635092E-2</v>
      </c>
      <c r="R57" s="19"/>
      <c r="S57" s="18"/>
      <c r="T57" s="18"/>
      <c r="U57" s="19">
        <f t="shared" si="3"/>
        <v>0</v>
      </c>
      <c r="V57" s="18"/>
    </row>
    <row r="58" spans="1:22" s="4" customFormat="1" ht="14" x14ac:dyDescent="0.3">
      <c r="A58" s="18" t="s">
        <v>42</v>
      </c>
      <c r="B58" s="18" t="s">
        <v>90</v>
      </c>
      <c r="C58" s="18" t="s">
        <v>91</v>
      </c>
      <c r="D58" s="18" t="s">
        <v>112</v>
      </c>
      <c r="E58" s="18" t="s">
        <v>113</v>
      </c>
      <c r="F58" s="18" t="s">
        <v>94</v>
      </c>
      <c r="G58" s="18" t="s">
        <v>45</v>
      </c>
      <c r="H58" s="18" t="s">
        <v>114</v>
      </c>
      <c r="I58" s="18" t="s">
        <v>115</v>
      </c>
      <c r="J58" s="19">
        <v>-9971.844296386158</v>
      </c>
      <c r="K58" s="19">
        <v>0</v>
      </c>
      <c r="L58" s="19">
        <v>-9972.376629268294</v>
      </c>
      <c r="M58" s="19">
        <v>0</v>
      </c>
      <c r="N58" s="19">
        <v>0</v>
      </c>
      <c r="O58" s="19">
        <f t="shared" si="4"/>
        <v>0</v>
      </c>
      <c r="P58" s="19">
        <v>0</v>
      </c>
      <c r="Q58" s="19">
        <f t="shared" si="2"/>
        <v>0</v>
      </c>
      <c r="R58" s="19"/>
      <c r="S58" s="18"/>
      <c r="T58" s="20">
        <f>+M58</f>
        <v>0</v>
      </c>
      <c r="U58" s="19">
        <f t="shared" si="3"/>
        <v>0</v>
      </c>
      <c r="V58" s="18"/>
    </row>
    <row r="59" spans="1:22" s="4" customFormat="1" ht="14" x14ac:dyDescent="0.3">
      <c r="A59" s="18" t="s">
        <v>42</v>
      </c>
      <c r="B59" s="18" t="s">
        <v>90</v>
      </c>
      <c r="C59" s="18" t="s">
        <v>91</v>
      </c>
      <c r="D59" s="18" t="s">
        <v>112</v>
      </c>
      <c r="E59" s="18" t="s">
        <v>113</v>
      </c>
      <c r="F59" s="18" t="s">
        <v>94</v>
      </c>
      <c r="G59" s="18" t="s">
        <v>45</v>
      </c>
      <c r="H59" s="18" t="s">
        <v>86</v>
      </c>
      <c r="I59" s="18" t="s">
        <v>87</v>
      </c>
      <c r="J59" s="19">
        <v>-2866.9998999999998</v>
      </c>
      <c r="K59" s="19">
        <v>-2866.9998999999998</v>
      </c>
      <c r="L59" s="19">
        <v>-2634.6156741</v>
      </c>
      <c r="M59" s="19">
        <v>-232.38422589999993</v>
      </c>
      <c r="N59" s="19">
        <v>0</v>
      </c>
      <c r="O59" s="19">
        <f t="shared" si="4"/>
        <v>0</v>
      </c>
      <c r="P59" s="19">
        <v>0</v>
      </c>
      <c r="Q59" s="19">
        <f t="shared" si="2"/>
        <v>0</v>
      </c>
      <c r="R59" s="19"/>
      <c r="S59" s="19">
        <f>+M59</f>
        <v>-232.38422589999993</v>
      </c>
      <c r="T59" s="18"/>
      <c r="U59" s="19">
        <f t="shared" si="3"/>
        <v>-232.38422589999993</v>
      </c>
      <c r="V59" s="18"/>
    </row>
    <row r="60" spans="1:22" s="4" customFormat="1" ht="14" x14ac:dyDescent="0.3">
      <c r="A60" s="18" t="s">
        <v>42</v>
      </c>
      <c r="B60" s="18" t="s">
        <v>90</v>
      </c>
      <c r="C60" s="18" t="s">
        <v>91</v>
      </c>
      <c r="D60" s="18" t="s">
        <v>116</v>
      </c>
      <c r="E60" s="18" t="s">
        <v>117</v>
      </c>
      <c r="F60" s="18" t="s">
        <v>94</v>
      </c>
      <c r="G60" s="18" t="s">
        <v>45</v>
      </c>
      <c r="H60" s="18" t="s">
        <v>95</v>
      </c>
      <c r="I60" s="18" t="s">
        <v>96</v>
      </c>
      <c r="J60" s="19">
        <v>-630.79189115056465</v>
      </c>
      <c r="K60" s="19">
        <v>-85.000000000000028</v>
      </c>
      <c r="L60" s="19">
        <v>-630.7919250200481</v>
      </c>
      <c r="M60" s="19">
        <v>3.3869483303305969E-5</v>
      </c>
      <c r="N60" s="19">
        <v>0</v>
      </c>
      <c r="O60" s="19">
        <f t="shared" si="4"/>
        <v>0</v>
      </c>
      <c r="P60" s="19">
        <v>0</v>
      </c>
      <c r="Q60" s="19">
        <f t="shared" si="2"/>
        <v>0</v>
      </c>
      <c r="R60" s="19"/>
      <c r="S60" s="18"/>
      <c r="T60" s="18"/>
      <c r="U60" s="19">
        <f t="shared" si="3"/>
        <v>0</v>
      </c>
      <c r="V60" s="18"/>
    </row>
    <row r="61" spans="1:22" s="4" customFormat="1" ht="14" x14ac:dyDescent="0.3">
      <c r="A61" s="18" t="s">
        <v>42</v>
      </c>
      <c r="B61" s="18" t="s">
        <v>90</v>
      </c>
      <c r="C61" s="18" t="s">
        <v>91</v>
      </c>
      <c r="D61" s="18" t="s">
        <v>116</v>
      </c>
      <c r="E61" s="18" t="s">
        <v>117</v>
      </c>
      <c r="F61" s="18" t="s">
        <v>94</v>
      </c>
      <c r="G61" s="18" t="s">
        <v>45</v>
      </c>
      <c r="H61" s="18" t="s">
        <v>46</v>
      </c>
      <c r="I61" s="18" t="s">
        <v>46</v>
      </c>
      <c r="J61" s="19">
        <v>-765010</v>
      </c>
      <c r="K61" s="19">
        <v>-137260.58419793003</v>
      </c>
      <c r="L61" s="19">
        <v>-765008.83318902575</v>
      </c>
      <c r="M61" s="19">
        <v>-1.4880358743248507</v>
      </c>
      <c r="N61" s="19">
        <v>-1.4880358743248507</v>
      </c>
      <c r="O61" s="19">
        <v>0</v>
      </c>
      <c r="P61" s="19">
        <v>0</v>
      </c>
      <c r="Q61" s="19">
        <f t="shared" ref="Q61:Q121" si="5">+O61+P61</f>
        <v>0</v>
      </c>
      <c r="R61" s="19"/>
      <c r="S61" s="18"/>
      <c r="T61" s="19">
        <f>+N61</f>
        <v>-1.4880358743248507</v>
      </c>
      <c r="U61" s="19">
        <f t="shared" ref="U61:U121" si="6">+S61+T61</f>
        <v>-1.4880358743248507</v>
      </c>
      <c r="V61" s="18"/>
    </row>
    <row r="62" spans="1:22" s="4" customFormat="1" ht="14" x14ac:dyDescent="0.3">
      <c r="A62" s="18" t="s">
        <v>42</v>
      </c>
      <c r="B62" s="18" t="s">
        <v>90</v>
      </c>
      <c r="C62" s="18" t="s">
        <v>91</v>
      </c>
      <c r="D62" s="18" t="s">
        <v>116</v>
      </c>
      <c r="E62" s="18" t="s">
        <v>117</v>
      </c>
      <c r="F62" s="18" t="s">
        <v>94</v>
      </c>
      <c r="G62" s="18" t="s">
        <v>45</v>
      </c>
      <c r="H62" s="18" t="s">
        <v>114</v>
      </c>
      <c r="I62" s="18" t="s">
        <v>115</v>
      </c>
      <c r="J62" s="19">
        <v>-67751.577047019629</v>
      </c>
      <c r="K62" s="19">
        <v>0</v>
      </c>
      <c r="L62" s="19">
        <v>-67751.953370731717</v>
      </c>
      <c r="M62" s="19">
        <v>0.37632371208019322</v>
      </c>
      <c r="N62" s="19">
        <v>0</v>
      </c>
      <c r="O62" s="19">
        <f t="shared" si="4"/>
        <v>0</v>
      </c>
      <c r="P62" s="19">
        <v>0</v>
      </c>
      <c r="Q62" s="19">
        <f t="shared" si="5"/>
        <v>0</v>
      </c>
      <c r="R62" s="19"/>
      <c r="S62" s="18"/>
      <c r="T62" s="20">
        <f>+M62</f>
        <v>0.37632371208019322</v>
      </c>
      <c r="U62" s="19">
        <f t="shared" si="6"/>
        <v>0.37632371208019322</v>
      </c>
      <c r="V62" s="18"/>
    </row>
    <row r="63" spans="1:22" s="4" customFormat="1" ht="14" x14ac:dyDescent="0.3">
      <c r="A63" s="18" t="s">
        <v>42</v>
      </c>
      <c r="B63" s="18" t="s">
        <v>90</v>
      </c>
      <c r="C63" s="18" t="s">
        <v>91</v>
      </c>
      <c r="D63" s="18" t="s">
        <v>116</v>
      </c>
      <c r="E63" s="18" t="s">
        <v>117</v>
      </c>
      <c r="F63" s="18" t="s">
        <v>94</v>
      </c>
      <c r="G63" s="18" t="s">
        <v>45</v>
      </c>
      <c r="H63" s="18" t="s">
        <v>74</v>
      </c>
      <c r="I63" s="18" t="s">
        <v>75</v>
      </c>
      <c r="J63" s="19">
        <v>-65743.439989999999</v>
      </c>
      <c r="K63" s="19">
        <v>0</v>
      </c>
      <c r="L63" s="19">
        <v>-65743.44</v>
      </c>
      <c r="M63" s="19">
        <v>1.0000001111620804E-5</v>
      </c>
      <c r="N63" s="19">
        <v>0</v>
      </c>
      <c r="O63" s="19">
        <f t="shared" si="4"/>
        <v>0</v>
      </c>
      <c r="P63" s="19">
        <v>0</v>
      </c>
      <c r="Q63" s="19">
        <f t="shared" si="5"/>
        <v>0</v>
      </c>
      <c r="R63" s="19"/>
      <c r="S63" s="18"/>
      <c r="T63" s="18"/>
      <c r="U63" s="19">
        <f t="shared" si="6"/>
        <v>0</v>
      </c>
      <c r="V63" s="18"/>
    </row>
    <row r="64" spans="1:22" s="4" customFormat="1" ht="14" x14ac:dyDescent="0.3">
      <c r="A64" s="18" t="s">
        <v>42</v>
      </c>
      <c r="B64" s="18" t="s">
        <v>118</v>
      </c>
      <c r="C64" s="18" t="s">
        <v>119</v>
      </c>
      <c r="D64" s="18" t="s">
        <v>120</v>
      </c>
      <c r="E64" s="18" t="s">
        <v>121</v>
      </c>
      <c r="F64" s="18" t="s">
        <v>94</v>
      </c>
      <c r="G64" s="18" t="s">
        <v>45</v>
      </c>
      <c r="H64" s="18" t="s">
        <v>46</v>
      </c>
      <c r="I64" s="18" t="s">
        <v>46</v>
      </c>
      <c r="J64" s="19">
        <v>-782696.52486416115</v>
      </c>
      <c r="K64" s="19">
        <v>0</v>
      </c>
      <c r="L64" s="19">
        <v>-703510.85663211881</v>
      </c>
      <c r="M64" s="19">
        <v>-79185.66823204211</v>
      </c>
      <c r="N64" s="19">
        <v>-79185.66823204211</v>
      </c>
      <c r="O64" s="19">
        <f t="shared" si="4"/>
        <v>-79185.66823204211</v>
      </c>
      <c r="P64" s="19">
        <v>0</v>
      </c>
      <c r="Q64" s="19">
        <f t="shared" si="5"/>
        <v>-79185.66823204211</v>
      </c>
      <c r="R64" s="19"/>
      <c r="S64" s="18"/>
      <c r="T64" s="18"/>
      <c r="U64" s="19">
        <f t="shared" si="6"/>
        <v>0</v>
      </c>
      <c r="V64" s="18"/>
    </row>
    <row r="65" spans="1:22" s="4" customFormat="1" ht="14" x14ac:dyDescent="0.3">
      <c r="A65" s="18" t="s">
        <v>42</v>
      </c>
      <c r="B65" s="18" t="s">
        <v>118</v>
      </c>
      <c r="C65" s="18" t="s">
        <v>119</v>
      </c>
      <c r="D65" s="18" t="s">
        <v>120</v>
      </c>
      <c r="E65" s="18" t="s">
        <v>121</v>
      </c>
      <c r="F65" s="18" t="s">
        <v>94</v>
      </c>
      <c r="G65" s="18" t="s">
        <v>45</v>
      </c>
      <c r="H65" s="18" t="s">
        <v>97</v>
      </c>
      <c r="I65" s="18" t="s">
        <v>98</v>
      </c>
      <c r="J65" s="19">
        <v>-182895</v>
      </c>
      <c r="K65" s="19">
        <v>0</v>
      </c>
      <c r="L65" s="19">
        <v>-182894.27</v>
      </c>
      <c r="M65" s="19">
        <v>-0.73000000001047738</v>
      </c>
      <c r="N65" s="19">
        <v>-0.73000000001047738</v>
      </c>
      <c r="O65" s="19">
        <f t="shared" si="4"/>
        <v>-0.73000000001047738</v>
      </c>
      <c r="P65" s="19">
        <v>0</v>
      </c>
      <c r="Q65" s="19">
        <f t="shared" si="5"/>
        <v>-0.73000000001047738</v>
      </c>
      <c r="R65" s="19"/>
      <c r="S65" s="18"/>
      <c r="T65" s="18"/>
      <c r="U65" s="19">
        <f t="shared" si="6"/>
        <v>0</v>
      </c>
      <c r="V65" s="18"/>
    </row>
    <row r="66" spans="1:22" s="4" customFormat="1" ht="14" x14ac:dyDescent="0.3">
      <c r="A66" s="18" t="s">
        <v>42</v>
      </c>
      <c r="B66" s="18" t="s">
        <v>118</v>
      </c>
      <c r="C66" s="18" t="s">
        <v>119</v>
      </c>
      <c r="D66" s="18" t="s">
        <v>122</v>
      </c>
      <c r="E66" s="18" t="s">
        <v>123</v>
      </c>
      <c r="F66" s="18" t="s">
        <v>94</v>
      </c>
      <c r="G66" s="18" t="s">
        <v>45</v>
      </c>
      <c r="H66" s="18" t="s">
        <v>46</v>
      </c>
      <c r="I66" s="18" t="s">
        <v>46</v>
      </c>
      <c r="J66" s="19">
        <v>-204415.84874161071</v>
      </c>
      <c r="K66" s="19">
        <v>0</v>
      </c>
      <c r="L66" s="19">
        <v>-192697.24066075168</v>
      </c>
      <c r="M66" s="19">
        <v>-11718.608080859034</v>
      </c>
      <c r="N66" s="19">
        <v>-11718.608080859034</v>
      </c>
      <c r="O66" s="19">
        <f t="shared" si="4"/>
        <v>-11718.608080859034</v>
      </c>
      <c r="P66" s="19">
        <v>0</v>
      </c>
      <c r="Q66" s="19">
        <f t="shared" si="5"/>
        <v>-11718.608080859034</v>
      </c>
      <c r="R66" s="19"/>
      <c r="S66" s="18"/>
      <c r="T66" s="18"/>
      <c r="U66" s="19">
        <f t="shared" si="6"/>
        <v>0</v>
      </c>
      <c r="V66" s="18"/>
    </row>
    <row r="67" spans="1:22" s="4" customFormat="1" ht="14" x14ac:dyDescent="0.3">
      <c r="A67" s="18" t="s">
        <v>42</v>
      </c>
      <c r="B67" s="18" t="s">
        <v>118</v>
      </c>
      <c r="C67" s="18" t="s">
        <v>119</v>
      </c>
      <c r="D67" s="18" t="s">
        <v>122</v>
      </c>
      <c r="E67" s="18" t="s">
        <v>123</v>
      </c>
      <c r="F67" s="18" t="s">
        <v>94</v>
      </c>
      <c r="G67" s="18" t="s">
        <v>45</v>
      </c>
      <c r="H67" s="18" t="s">
        <v>84</v>
      </c>
      <c r="I67" s="18" t="s">
        <v>85</v>
      </c>
      <c r="J67" s="19">
        <v>-6656.9999999999991</v>
      </c>
      <c r="K67" s="19">
        <v>0</v>
      </c>
      <c r="L67" s="19">
        <v>-6656.9999999999991</v>
      </c>
      <c r="M67" s="19">
        <v>0</v>
      </c>
      <c r="N67" s="19">
        <v>0</v>
      </c>
      <c r="O67" s="19">
        <f t="shared" si="4"/>
        <v>0</v>
      </c>
      <c r="P67" s="19">
        <v>0</v>
      </c>
      <c r="Q67" s="19">
        <f t="shared" si="5"/>
        <v>0</v>
      </c>
      <c r="R67" s="19"/>
      <c r="S67" s="18"/>
      <c r="T67" s="18"/>
      <c r="U67" s="19">
        <f t="shared" si="6"/>
        <v>0</v>
      </c>
      <c r="V67" s="18"/>
    </row>
    <row r="68" spans="1:22" s="4" customFormat="1" ht="14" x14ac:dyDescent="0.3">
      <c r="A68" s="18" t="s">
        <v>42</v>
      </c>
      <c r="B68" s="18" t="s">
        <v>118</v>
      </c>
      <c r="C68" s="18" t="s">
        <v>119</v>
      </c>
      <c r="D68" s="18" t="s">
        <v>124</v>
      </c>
      <c r="E68" s="18" t="s">
        <v>125</v>
      </c>
      <c r="F68" s="18" t="s">
        <v>94</v>
      </c>
      <c r="G68" s="18" t="s">
        <v>45</v>
      </c>
      <c r="H68" s="18" t="s">
        <v>46</v>
      </c>
      <c r="I68" s="18" t="s">
        <v>46</v>
      </c>
      <c r="J68" s="19">
        <v>-2162919.8597483225</v>
      </c>
      <c r="K68" s="19">
        <v>0</v>
      </c>
      <c r="L68" s="19">
        <v>-1863413.2636621506</v>
      </c>
      <c r="M68" s="19">
        <v>-299506.59608617175</v>
      </c>
      <c r="N68" s="19">
        <v>-299506.59608617175</v>
      </c>
      <c r="O68" s="19">
        <f t="shared" si="4"/>
        <v>-299506.59608617175</v>
      </c>
      <c r="P68" s="19">
        <v>0</v>
      </c>
      <c r="Q68" s="19">
        <f t="shared" si="5"/>
        <v>-299506.59608617175</v>
      </c>
      <c r="R68" s="19"/>
      <c r="S68" s="18"/>
      <c r="T68" s="18"/>
      <c r="U68" s="19">
        <f t="shared" si="6"/>
        <v>0</v>
      </c>
      <c r="V68" s="18"/>
    </row>
    <row r="69" spans="1:22" s="4" customFormat="1" ht="14" x14ac:dyDescent="0.3">
      <c r="A69" s="18" t="s">
        <v>42</v>
      </c>
      <c r="B69" s="18" t="s">
        <v>118</v>
      </c>
      <c r="C69" s="18" t="s">
        <v>119</v>
      </c>
      <c r="D69" s="18" t="s">
        <v>124</v>
      </c>
      <c r="E69" s="18" t="s">
        <v>125</v>
      </c>
      <c r="F69" s="18" t="s">
        <v>94</v>
      </c>
      <c r="G69" s="18" t="s">
        <v>45</v>
      </c>
      <c r="H69" s="18" t="s">
        <v>114</v>
      </c>
      <c r="I69" s="18" t="s">
        <v>115</v>
      </c>
      <c r="J69" s="19">
        <v>-174179.58999000001</v>
      </c>
      <c r="K69" s="19">
        <v>0</v>
      </c>
      <c r="L69" s="19">
        <v>-140687.70979999998</v>
      </c>
      <c r="M69" s="19">
        <v>-33491.880189999989</v>
      </c>
      <c r="N69" s="19">
        <v>0</v>
      </c>
      <c r="O69" s="19">
        <f t="shared" si="4"/>
        <v>0</v>
      </c>
      <c r="P69" s="19">
        <v>0</v>
      </c>
      <c r="Q69" s="19">
        <f t="shared" si="5"/>
        <v>0</v>
      </c>
      <c r="R69" s="19"/>
      <c r="S69" s="18"/>
      <c r="T69" s="20">
        <f>+M69</f>
        <v>-33491.880189999989</v>
      </c>
      <c r="U69" s="19">
        <f t="shared" si="6"/>
        <v>-33491.880189999989</v>
      </c>
      <c r="V69" s="18"/>
    </row>
    <row r="70" spans="1:22" s="4" customFormat="1" ht="14" x14ac:dyDescent="0.3">
      <c r="A70" s="18" t="s">
        <v>42</v>
      </c>
      <c r="B70" s="18" t="s">
        <v>118</v>
      </c>
      <c r="C70" s="18" t="s">
        <v>119</v>
      </c>
      <c r="D70" s="18" t="s">
        <v>124</v>
      </c>
      <c r="E70" s="18" t="s">
        <v>125</v>
      </c>
      <c r="F70" s="18" t="s">
        <v>94</v>
      </c>
      <c r="G70" s="18" t="s">
        <v>45</v>
      </c>
      <c r="H70" s="18" t="s">
        <v>49</v>
      </c>
      <c r="I70" s="18" t="s">
        <v>50</v>
      </c>
      <c r="J70" s="19">
        <v>-327127.27999999997</v>
      </c>
      <c r="K70" s="19">
        <v>-327127.27999999997</v>
      </c>
      <c r="L70" s="19">
        <v>-282988.96359999996</v>
      </c>
      <c r="M70" s="19">
        <v>-44138.316399999996</v>
      </c>
      <c r="N70" s="19">
        <v>0</v>
      </c>
      <c r="O70" s="19">
        <f t="shared" si="4"/>
        <v>0</v>
      </c>
      <c r="P70" s="19">
        <v>0</v>
      </c>
      <c r="Q70" s="19">
        <f t="shared" si="5"/>
        <v>0</v>
      </c>
      <c r="R70" s="19"/>
      <c r="S70" s="18"/>
      <c r="T70" s="19">
        <f>+M70</f>
        <v>-44138.316399999996</v>
      </c>
      <c r="U70" s="19">
        <f t="shared" si="6"/>
        <v>-44138.316399999996</v>
      </c>
      <c r="V70" s="18"/>
    </row>
    <row r="71" spans="1:22" s="4" customFormat="1" ht="14" x14ac:dyDescent="0.3">
      <c r="A71" s="18" t="s">
        <v>42</v>
      </c>
      <c r="B71" s="18" t="s">
        <v>118</v>
      </c>
      <c r="C71" s="18" t="s">
        <v>126</v>
      </c>
      <c r="D71" s="18" t="s">
        <v>127</v>
      </c>
      <c r="E71" s="18" t="s">
        <v>128</v>
      </c>
      <c r="F71" s="18" t="s">
        <v>94</v>
      </c>
      <c r="G71" s="18" t="s">
        <v>45</v>
      </c>
      <c r="H71" s="18" t="s">
        <v>46</v>
      </c>
      <c r="I71" s="18" t="s">
        <v>46</v>
      </c>
      <c r="J71" s="19">
        <v>-287731.97098878725</v>
      </c>
      <c r="K71" s="19">
        <v>0</v>
      </c>
      <c r="L71" s="19">
        <v>-227385.25211134722</v>
      </c>
      <c r="M71" s="19">
        <v>-60346.71887744002</v>
      </c>
      <c r="N71" s="19">
        <v>-60346.71887744002</v>
      </c>
      <c r="O71" s="19">
        <f t="shared" si="4"/>
        <v>-60346.71887744002</v>
      </c>
      <c r="P71" s="19">
        <v>0</v>
      </c>
      <c r="Q71" s="19">
        <f t="shared" si="5"/>
        <v>-60346.71887744002</v>
      </c>
      <c r="R71" s="19"/>
      <c r="S71" s="18"/>
      <c r="T71" s="18"/>
      <c r="U71" s="19">
        <f t="shared" si="6"/>
        <v>0</v>
      </c>
      <c r="V71" s="18"/>
    </row>
    <row r="72" spans="1:22" s="4" customFormat="1" ht="14" x14ac:dyDescent="0.3">
      <c r="A72" s="18" t="s">
        <v>42</v>
      </c>
      <c r="B72" s="18" t="s">
        <v>118</v>
      </c>
      <c r="C72" s="18" t="s">
        <v>126</v>
      </c>
      <c r="D72" s="18" t="s">
        <v>127</v>
      </c>
      <c r="E72" s="18" t="s">
        <v>128</v>
      </c>
      <c r="F72" s="18" t="s">
        <v>94</v>
      </c>
      <c r="G72" s="18" t="s">
        <v>45</v>
      </c>
      <c r="H72" s="18" t="s">
        <v>129</v>
      </c>
      <c r="I72" s="18" t="s">
        <v>130</v>
      </c>
      <c r="J72" s="19">
        <v>-150000</v>
      </c>
      <c r="K72" s="19">
        <v>0</v>
      </c>
      <c r="L72" s="19">
        <v>-149999.67999999999</v>
      </c>
      <c r="M72" s="19">
        <v>-0.32000000000698492</v>
      </c>
      <c r="N72" s="19">
        <v>-0.32000000000698492</v>
      </c>
      <c r="O72" s="19">
        <f t="shared" si="4"/>
        <v>-0.32000000000698492</v>
      </c>
      <c r="P72" s="19">
        <v>0</v>
      </c>
      <c r="Q72" s="19">
        <f t="shared" si="5"/>
        <v>-0.32000000000698492</v>
      </c>
      <c r="R72" s="19"/>
      <c r="S72" s="18"/>
      <c r="T72" s="18"/>
      <c r="U72" s="19">
        <f t="shared" si="6"/>
        <v>0</v>
      </c>
      <c r="V72" s="18"/>
    </row>
    <row r="73" spans="1:22" s="4" customFormat="1" ht="14" x14ac:dyDescent="0.3">
      <c r="A73" s="18" t="s">
        <v>42</v>
      </c>
      <c r="B73" s="18" t="s">
        <v>118</v>
      </c>
      <c r="C73" s="18" t="s">
        <v>126</v>
      </c>
      <c r="D73" s="18" t="s">
        <v>131</v>
      </c>
      <c r="E73" s="18" t="s">
        <v>132</v>
      </c>
      <c r="F73" s="18" t="s">
        <v>94</v>
      </c>
      <c r="G73" s="18" t="s">
        <v>45</v>
      </c>
      <c r="H73" s="18" t="s">
        <v>129</v>
      </c>
      <c r="I73" s="18" t="s">
        <v>130</v>
      </c>
      <c r="J73" s="19">
        <v>-100000</v>
      </c>
      <c r="K73" s="19">
        <v>0</v>
      </c>
      <c r="L73" s="19">
        <v>-99999.9</v>
      </c>
      <c r="M73" s="19">
        <v>-0.10000000000582077</v>
      </c>
      <c r="N73" s="19">
        <v>-0.10000000000582077</v>
      </c>
      <c r="O73" s="19">
        <f t="shared" si="4"/>
        <v>-0.10000000000582077</v>
      </c>
      <c r="P73" s="19">
        <v>0</v>
      </c>
      <c r="Q73" s="19">
        <f t="shared" si="5"/>
        <v>-0.10000000000582077</v>
      </c>
      <c r="R73" s="19"/>
      <c r="S73" s="18"/>
      <c r="T73" s="18"/>
      <c r="U73" s="19">
        <f t="shared" si="6"/>
        <v>0</v>
      </c>
      <c r="V73" s="18"/>
    </row>
    <row r="74" spans="1:22" s="4" customFormat="1" ht="14" x14ac:dyDescent="0.3">
      <c r="A74" s="18" t="s">
        <v>42</v>
      </c>
      <c r="B74" s="18" t="s">
        <v>118</v>
      </c>
      <c r="C74" s="18" t="s">
        <v>126</v>
      </c>
      <c r="D74" s="18" t="s">
        <v>131</v>
      </c>
      <c r="E74" s="18" t="s">
        <v>132</v>
      </c>
      <c r="F74" s="18" t="s">
        <v>94</v>
      </c>
      <c r="G74" s="18" t="s">
        <v>45</v>
      </c>
      <c r="H74" s="18" t="s">
        <v>46</v>
      </c>
      <c r="I74" s="18" t="s">
        <v>46</v>
      </c>
      <c r="J74" s="19">
        <v>-255842.36850785703</v>
      </c>
      <c r="K74" s="19">
        <v>0</v>
      </c>
      <c r="L74" s="19">
        <v>-207712.42208597527</v>
      </c>
      <c r="M74" s="19">
        <v>-48129.946421881759</v>
      </c>
      <c r="N74" s="19">
        <v>-48129.946421881759</v>
      </c>
      <c r="O74" s="19">
        <f t="shared" si="4"/>
        <v>-48129.946421881759</v>
      </c>
      <c r="P74" s="19">
        <v>0</v>
      </c>
      <c r="Q74" s="19">
        <f t="shared" si="5"/>
        <v>-48129.946421881759</v>
      </c>
      <c r="R74" s="19"/>
      <c r="S74" s="18"/>
      <c r="T74" s="18"/>
      <c r="U74" s="19">
        <f t="shared" si="6"/>
        <v>0</v>
      </c>
      <c r="V74" s="18"/>
    </row>
    <row r="75" spans="1:22" s="4" customFormat="1" ht="14" x14ac:dyDescent="0.3">
      <c r="A75" s="18" t="s">
        <v>42</v>
      </c>
      <c r="B75" s="18" t="s">
        <v>133</v>
      </c>
      <c r="C75" s="18" t="s">
        <v>134</v>
      </c>
      <c r="D75" s="18" t="s">
        <v>135</v>
      </c>
      <c r="E75" s="18" t="s">
        <v>136</v>
      </c>
      <c r="F75" s="18" t="s">
        <v>94</v>
      </c>
      <c r="G75" s="18" t="s">
        <v>45</v>
      </c>
      <c r="H75" s="18" t="s">
        <v>95</v>
      </c>
      <c r="I75" s="18" t="s">
        <v>96</v>
      </c>
      <c r="J75" s="19">
        <v>-8974.2145911975858</v>
      </c>
      <c r="K75" s="19">
        <v>-7170.9999999999982</v>
      </c>
      <c r="L75" s="19">
        <v>-1934.1304898404428</v>
      </c>
      <c r="M75" s="19">
        <v>-7040.0841013571444</v>
      </c>
      <c r="N75" s="19">
        <v>-1803.2145911975904</v>
      </c>
      <c r="O75" s="19">
        <f t="shared" si="4"/>
        <v>-1803.2145911975904</v>
      </c>
      <c r="P75" s="19">
        <v>0</v>
      </c>
      <c r="Q75" s="19">
        <f t="shared" si="5"/>
        <v>-1803.2145911975904</v>
      </c>
      <c r="R75" s="19"/>
      <c r="S75" s="18"/>
      <c r="T75" s="19">
        <f>+M75-N75</f>
        <v>-5236.869510159554</v>
      </c>
      <c r="U75" s="19">
        <f t="shared" si="6"/>
        <v>-5236.869510159554</v>
      </c>
      <c r="V75" s="18"/>
    </row>
    <row r="76" spans="1:22" s="4" customFormat="1" ht="14" x14ac:dyDescent="0.3">
      <c r="A76" s="18" t="s">
        <v>42</v>
      </c>
      <c r="B76" s="18" t="s">
        <v>133</v>
      </c>
      <c r="C76" s="18" t="s">
        <v>134</v>
      </c>
      <c r="D76" s="18" t="s">
        <v>135</v>
      </c>
      <c r="E76" s="18" t="s">
        <v>136</v>
      </c>
      <c r="F76" s="18" t="s">
        <v>94</v>
      </c>
      <c r="G76" s="18" t="s">
        <v>45</v>
      </c>
      <c r="H76" s="18" t="s">
        <v>46</v>
      </c>
      <c r="I76" s="18" t="s">
        <v>46</v>
      </c>
      <c r="J76" s="19">
        <v>-1159653.920871526</v>
      </c>
      <c r="K76" s="19">
        <v>-29633.999999999989</v>
      </c>
      <c r="L76" s="19">
        <v>-843003.02772599459</v>
      </c>
      <c r="M76" s="19">
        <v>-316650.89314553112</v>
      </c>
      <c r="N76" s="19">
        <v>-316650.89314553112</v>
      </c>
      <c r="O76" s="19">
        <f t="shared" si="4"/>
        <v>-316650.89314553112</v>
      </c>
      <c r="P76" s="19">
        <v>0</v>
      </c>
      <c r="Q76" s="19">
        <f t="shared" si="5"/>
        <v>-316650.89314553112</v>
      </c>
      <c r="R76" s="19"/>
      <c r="S76" s="18"/>
      <c r="T76" s="18"/>
      <c r="U76" s="19">
        <f t="shared" si="6"/>
        <v>0</v>
      </c>
      <c r="V76" s="18"/>
    </row>
    <row r="77" spans="1:22" s="4" customFormat="1" ht="14" x14ac:dyDescent="0.3">
      <c r="A77" s="18" t="s">
        <v>42</v>
      </c>
      <c r="B77" s="18" t="s">
        <v>133</v>
      </c>
      <c r="C77" s="18" t="s">
        <v>134</v>
      </c>
      <c r="D77" s="18" t="s">
        <v>135</v>
      </c>
      <c r="E77" s="18" t="s">
        <v>136</v>
      </c>
      <c r="F77" s="18" t="s">
        <v>94</v>
      </c>
      <c r="G77" s="18" t="s">
        <v>45</v>
      </c>
      <c r="H77" s="18" t="s">
        <v>49</v>
      </c>
      <c r="I77" s="18" t="s">
        <v>50</v>
      </c>
      <c r="J77" s="19">
        <v>-4248.3314345728659</v>
      </c>
      <c r="K77" s="19">
        <v>-4248.3314345728659</v>
      </c>
      <c r="L77" s="19">
        <v>-2855</v>
      </c>
      <c r="M77" s="19">
        <v>-1393.1038958513939</v>
      </c>
      <c r="N77" s="19">
        <v>0</v>
      </c>
      <c r="O77" s="19">
        <f t="shared" si="4"/>
        <v>0</v>
      </c>
      <c r="P77" s="19">
        <v>0</v>
      </c>
      <c r="Q77" s="19">
        <f t="shared" si="5"/>
        <v>0</v>
      </c>
      <c r="R77" s="19"/>
      <c r="S77" s="18"/>
      <c r="T77" s="19">
        <f>+M77</f>
        <v>-1393.1038958513939</v>
      </c>
      <c r="U77" s="19">
        <f t="shared" si="6"/>
        <v>-1393.1038958513939</v>
      </c>
      <c r="V77" s="18"/>
    </row>
    <row r="78" spans="1:22" s="4" customFormat="1" ht="14" x14ac:dyDescent="0.3">
      <c r="A78" s="18" t="s">
        <v>42</v>
      </c>
      <c r="B78" s="18" t="s">
        <v>133</v>
      </c>
      <c r="C78" s="18" t="s">
        <v>134</v>
      </c>
      <c r="D78" s="18" t="s">
        <v>135</v>
      </c>
      <c r="E78" s="18" t="s">
        <v>136</v>
      </c>
      <c r="F78" s="18" t="s">
        <v>94</v>
      </c>
      <c r="G78" s="18" t="s">
        <v>45</v>
      </c>
      <c r="H78" s="18" t="s">
        <v>74</v>
      </c>
      <c r="I78" s="18" t="s">
        <v>75</v>
      </c>
      <c r="J78" s="19">
        <v>-2090035.963648275</v>
      </c>
      <c r="K78" s="19">
        <v>0</v>
      </c>
      <c r="L78" s="19">
        <v>-1505010.9281024546</v>
      </c>
      <c r="M78" s="19">
        <v>-585025.03554582025</v>
      </c>
      <c r="N78" s="19">
        <v>-585025.03554582025</v>
      </c>
      <c r="O78" s="19">
        <f t="shared" si="4"/>
        <v>-40385.035545820254</v>
      </c>
      <c r="P78" s="19">
        <v>-544640</v>
      </c>
      <c r="Q78" s="19">
        <f t="shared" si="5"/>
        <v>-585025.03554582025</v>
      </c>
      <c r="R78" s="19"/>
      <c r="S78" s="18"/>
      <c r="T78" s="18"/>
      <c r="U78" s="19">
        <f t="shared" si="6"/>
        <v>0</v>
      </c>
      <c r="V78" s="18"/>
    </row>
    <row r="79" spans="1:22" s="4" customFormat="1" ht="14" x14ac:dyDescent="0.3">
      <c r="A79" s="18" t="s">
        <v>42</v>
      </c>
      <c r="B79" s="18" t="s">
        <v>133</v>
      </c>
      <c r="C79" s="18" t="s">
        <v>134</v>
      </c>
      <c r="D79" s="18" t="s">
        <v>135</v>
      </c>
      <c r="E79" s="18" t="s">
        <v>136</v>
      </c>
      <c r="F79" s="18" t="s">
        <v>94</v>
      </c>
      <c r="G79" s="18" t="s">
        <v>45</v>
      </c>
      <c r="H79" s="18" t="s">
        <v>78</v>
      </c>
      <c r="I79" s="18" t="s">
        <v>79</v>
      </c>
      <c r="J79" s="19">
        <v>-49770.82</v>
      </c>
      <c r="K79" s="19">
        <v>-49770.82</v>
      </c>
      <c r="L79" s="19">
        <v>-49770.822099775505</v>
      </c>
      <c r="M79" s="19">
        <v>2.0997755054850131E-3</v>
      </c>
      <c r="N79" s="19">
        <v>0</v>
      </c>
      <c r="O79" s="19">
        <f t="shared" si="4"/>
        <v>0</v>
      </c>
      <c r="P79" s="19">
        <v>0</v>
      </c>
      <c r="Q79" s="19">
        <f t="shared" si="5"/>
        <v>0</v>
      </c>
      <c r="R79" s="19"/>
      <c r="S79" s="19"/>
      <c r="T79" s="18"/>
      <c r="U79" s="19">
        <f t="shared" si="6"/>
        <v>0</v>
      </c>
      <c r="V79" s="18"/>
    </row>
    <row r="80" spans="1:22" s="4" customFormat="1" ht="14" x14ac:dyDescent="0.3">
      <c r="A80" s="18" t="s">
        <v>42</v>
      </c>
      <c r="B80" s="18" t="s">
        <v>133</v>
      </c>
      <c r="C80" s="18" t="s">
        <v>134</v>
      </c>
      <c r="D80" s="18" t="s">
        <v>135</v>
      </c>
      <c r="E80" s="18" t="s">
        <v>136</v>
      </c>
      <c r="F80" s="18" t="s">
        <v>94</v>
      </c>
      <c r="G80" s="18" t="s">
        <v>45</v>
      </c>
      <c r="H80" s="18" t="s">
        <v>86</v>
      </c>
      <c r="I80" s="18" t="s">
        <v>87</v>
      </c>
      <c r="J80" s="19">
        <v>-3233.9999899999998</v>
      </c>
      <c r="K80" s="19">
        <v>-3233.9999899999998</v>
      </c>
      <c r="L80" s="19">
        <v>-2293.0510199999999</v>
      </c>
      <c r="M80" s="19">
        <v>-940.94896999999992</v>
      </c>
      <c r="N80" s="19">
        <v>0</v>
      </c>
      <c r="O80" s="19">
        <f t="shared" si="4"/>
        <v>0</v>
      </c>
      <c r="P80" s="19">
        <v>0</v>
      </c>
      <c r="Q80" s="19">
        <f t="shared" si="5"/>
        <v>0</v>
      </c>
      <c r="R80" s="19"/>
      <c r="S80" s="19">
        <f>+M80</f>
        <v>-940.94896999999992</v>
      </c>
      <c r="T80" s="18"/>
      <c r="U80" s="19">
        <f t="shared" si="6"/>
        <v>-940.94896999999992</v>
      </c>
      <c r="V80" s="18"/>
    </row>
    <row r="81" spans="1:22" s="4" customFormat="1" ht="14" x14ac:dyDescent="0.3">
      <c r="A81" s="18" t="s">
        <v>42</v>
      </c>
      <c r="B81" s="18" t="s">
        <v>133</v>
      </c>
      <c r="C81" s="18" t="s">
        <v>134</v>
      </c>
      <c r="D81" s="18" t="s">
        <v>137</v>
      </c>
      <c r="E81" s="18" t="s">
        <v>138</v>
      </c>
      <c r="F81" s="18" t="s">
        <v>94</v>
      </c>
      <c r="G81" s="18" t="s">
        <v>45</v>
      </c>
      <c r="H81" s="18" t="s">
        <v>95</v>
      </c>
      <c r="I81" s="18" t="s">
        <v>96</v>
      </c>
      <c r="J81" s="19">
        <v>-30810.974425249606</v>
      </c>
      <c r="K81" s="19">
        <v>-21938</v>
      </c>
      <c r="L81" s="19">
        <v>-5344.2647915998059</v>
      </c>
      <c r="M81" s="19">
        <v>-25466.709633649803</v>
      </c>
      <c r="N81" s="19">
        <v>-8872.974425249613</v>
      </c>
      <c r="O81" s="19">
        <f t="shared" si="4"/>
        <v>-8872.974425249613</v>
      </c>
      <c r="P81" s="19">
        <v>0</v>
      </c>
      <c r="Q81" s="19">
        <f t="shared" si="5"/>
        <v>-8872.974425249613</v>
      </c>
      <c r="R81" s="19"/>
      <c r="S81" s="18"/>
      <c r="T81" s="19">
        <f>+M81-N81</f>
        <v>-16593.73520840019</v>
      </c>
      <c r="U81" s="19">
        <f t="shared" si="6"/>
        <v>-16593.73520840019</v>
      </c>
      <c r="V81" s="18"/>
    </row>
    <row r="82" spans="1:22" s="4" customFormat="1" ht="14" x14ac:dyDescent="0.3">
      <c r="A82" s="18" t="s">
        <v>42</v>
      </c>
      <c r="B82" s="18" t="s">
        <v>133</v>
      </c>
      <c r="C82" s="18" t="s">
        <v>134</v>
      </c>
      <c r="D82" s="18" t="s">
        <v>137</v>
      </c>
      <c r="E82" s="18" t="s">
        <v>138</v>
      </c>
      <c r="F82" s="18" t="s">
        <v>94</v>
      </c>
      <c r="G82" s="18" t="s">
        <v>45</v>
      </c>
      <c r="H82" s="18" t="s">
        <v>46</v>
      </c>
      <c r="I82" s="18" t="s">
        <v>46</v>
      </c>
      <c r="J82" s="19">
        <v>-28054610.808732823</v>
      </c>
      <c r="K82" s="19">
        <v>-2492136.4890872473</v>
      </c>
      <c r="L82" s="19">
        <v>-25277356.565072503</v>
      </c>
      <c r="M82" s="19">
        <v>-2777254.2436603191</v>
      </c>
      <c r="N82" s="19">
        <v>-2777254.2436603191</v>
      </c>
      <c r="O82" s="19">
        <f t="shared" si="4"/>
        <v>-2777254.2436603191</v>
      </c>
      <c r="P82" s="19">
        <v>0</v>
      </c>
      <c r="Q82" s="19">
        <f t="shared" si="5"/>
        <v>-2777254.2436603191</v>
      </c>
      <c r="R82" s="19"/>
      <c r="S82" s="18"/>
      <c r="T82" s="18"/>
      <c r="U82" s="19">
        <f t="shared" si="6"/>
        <v>0</v>
      </c>
      <c r="V82" s="18"/>
    </row>
    <row r="83" spans="1:22" s="4" customFormat="1" ht="14" x14ac:dyDescent="0.3">
      <c r="A83" s="18" t="s">
        <v>42</v>
      </c>
      <c r="B83" s="18" t="s">
        <v>133</v>
      </c>
      <c r="C83" s="18" t="s">
        <v>134</v>
      </c>
      <c r="D83" s="18" t="s">
        <v>137</v>
      </c>
      <c r="E83" s="18" t="s">
        <v>138</v>
      </c>
      <c r="F83" s="18" t="s">
        <v>94</v>
      </c>
      <c r="G83" s="18" t="s">
        <v>45</v>
      </c>
      <c r="H83" s="18" t="s">
        <v>56</v>
      </c>
      <c r="I83" s="18" t="s">
        <v>57</v>
      </c>
      <c r="J83" s="19">
        <v>-7410.9998600000545</v>
      </c>
      <c r="K83" s="19">
        <v>-7410.9999899999966</v>
      </c>
      <c r="L83" s="19">
        <v>-7410.41</v>
      </c>
      <c r="M83" s="19">
        <v>-0.58986000002187211</v>
      </c>
      <c r="N83" s="19">
        <v>0</v>
      </c>
      <c r="O83" s="19">
        <f t="shared" si="4"/>
        <v>0</v>
      </c>
      <c r="P83" s="19">
        <v>0</v>
      </c>
      <c r="Q83" s="19">
        <f t="shared" si="5"/>
        <v>0</v>
      </c>
      <c r="R83" s="19"/>
      <c r="S83" s="18"/>
      <c r="T83" s="19">
        <f>+M83</f>
        <v>-0.58986000002187211</v>
      </c>
      <c r="U83" s="19">
        <f t="shared" si="6"/>
        <v>-0.58986000002187211</v>
      </c>
      <c r="V83" s="18"/>
    </row>
    <row r="84" spans="1:22" s="4" customFormat="1" ht="14" x14ac:dyDescent="0.3">
      <c r="A84" s="18" t="s">
        <v>42</v>
      </c>
      <c r="B84" s="18" t="s">
        <v>133</v>
      </c>
      <c r="C84" s="18" t="s">
        <v>134</v>
      </c>
      <c r="D84" s="18" t="s">
        <v>137</v>
      </c>
      <c r="E84" s="18" t="s">
        <v>138</v>
      </c>
      <c r="F84" s="18" t="s">
        <v>94</v>
      </c>
      <c r="G84" s="18" t="s">
        <v>45</v>
      </c>
      <c r="H84" s="18" t="s">
        <v>52</v>
      </c>
      <c r="I84" s="18" t="s">
        <v>53</v>
      </c>
      <c r="J84" s="19">
        <v>-1097999.9999699998</v>
      </c>
      <c r="K84" s="19">
        <v>-1097999.9999899999</v>
      </c>
      <c r="L84" s="19">
        <v>-1082455.4299999997</v>
      </c>
      <c r="M84" s="19">
        <v>-15544.56997000007</v>
      </c>
      <c r="N84" s="19">
        <v>0</v>
      </c>
      <c r="O84" s="19">
        <f t="shared" si="4"/>
        <v>0</v>
      </c>
      <c r="P84" s="19">
        <v>0</v>
      </c>
      <c r="Q84" s="19">
        <f t="shared" si="5"/>
        <v>0</v>
      </c>
      <c r="R84" s="19"/>
      <c r="S84" s="18"/>
      <c r="T84" s="19">
        <f>+M84</f>
        <v>-15544.56997000007</v>
      </c>
      <c r="U84" s="19">
        <f t="shared" si="6"/>
        <v>-15544.56997000007</v>
      </c>
      <c r="V84" s="18"/>
    </row>
    <row r="85" spans="1:22" s="4" customFormat="1" ht="14" x14ac:dyDescent="0.3">
      <c r="A85" s="18" t="s">
        <v>42</v>
      </c>
      <c r="B85" s="18" t="s">
        <v>133</v>
      </c>
      <c r="C85" s="18" t="s">
        <v>134</v>
      </c>
      <c r="D85" s="18" t="s">
        <v>137</v>
      </c>
      <c r="E85" s="18" t="s">
        <v>138</v>
      </c>
      <c r="F85" s="18" t="s">
        <v>94</v>
      </c>
      <c r="G85" s="18" t="s">
        <v>45</v>
      </c>
      <c r="H85" s="18" t="s">
        <v>97</v>
      </c>
      <c r="I85" s="18" t="s">
        <v>98</v>
      </c>
      <c r="J85" s="19">
        <v>-857014.87414699991</v>
      </c>
      <c r="K85" s="19">
        <v>-3586.9649899999999</v>
      </c>
      <c r="L85" s="19">
        <v>-854006.72223000007</v>
      </c>
      <c r="M85" s="19">
        <v>-3008.151916999901</v>
      </c>
      <c r="N85" s="19">
        <v>-3008.151916999901</v>
      </c>
      <c r="O85" s="19">
        <f t="shared" ref="O85:O142" si="7">+N85-P85</f>
        <v>-3008.151916999901</v>
      </c>
      <c r="P85" s="19">
        <v>0</v>
      </c>
      <c r="Q85" s="19">
        <f t="shared" si="5"/>
        <v>-3008.151916999901</v>
      </c>
      <c r="R85" s="19"/>
      <c r="S85" s="18"/>
      <c r="T85" s="18"/>
      <c r="U85" s="19">
        <f t="shared" si="6"/>
        <v>0</v>
      </c>
      <c r="V85" s="18"/>
    </row>
    <row r="86" spans="1:22" s="4" customFormat="1" ht="14" x14ac:dyDescent="0.3">
      <c r="A86" s="18" t="s">
        <v>42</v>
      </c>
      <c r="B86" s="18" t="s">
        <v>133</v>
      </c>
      <c r="C86" s="18" t="s">
        <v>134</v>
      </c>
      <c r="D86" s="18" t="s">
        <v>137</v>
      </c>
      <c r="E86" s="18" t="s">
        <v>138</v>
      </c>
      <c r="F86" s="18" t="s">
        <v>94</v>
      </c>
      <c r="G86" s="18" t="s">
        <v>45</v>
      </c>
      <c r="H86" s="18" t="s">
        <v>54</v>
      </c>
      <c r="I86" s="18" t="s">
        <v>55</v>
      </c>
      <c r="J86" s="19">
        <v>-550000</v>
      </c>
      <c r="K86" s="19">
        <v>0</v>
      </c>
      <c r="L86" s="19">
        <v>0</v>
      </c>
      <c r="M86" s="19">
        <v>-550000</v>
      </c>
      <c r="N86" s="19">
        <v>-550000</v>
      </c>
      <c r="O86" s="19">
        <f t="shared" si="7"/>
        <v>0</v>
      </c>
      <c r="P86" s="19">
        <v>-550000</v>
      </c>
      <c r="Q86" s="19">
        <f t="shared" si="5"/>
        <v>-550000</v>
      </c>
      <c r="R86" s="19"/>
      <c r="S86" s="18"/>
      <c r="T86" s="18"/>
      <c r="U86" s="19">
        <f t="shared" si="6"/>
        <v>0</v>
      </c>
      <c r="V86" s="18"/>
    </row>
    <row r="87" spans="1:22" s="4" customFormat="1" ht="14" x14ac:dyDescent="0.3">
      <c r="A87" s="18" t="s">
        <v>42</v>
      </c>
      <c r="B87" s="18" t="s">
        <v>133</v>
      </c>
      <c r="C87" s="18" t="s">
        <v>134</v>
      </c>
      <c r="D87" s="18" t="s">
        <v>137</v>
      </c>
      <c r="E87" s="18" t="s">
        <v>138</v>
      </c>
      <c r="F87" s="18" t="s">
        <v>94</v>
      </c>
      <c r="G87" s="18" t="s">
        <v>45</v>
      </c>
      <c r="H87" s="18" t="s">
        <v>114</v>
      </c>
      <c r="I87" s="18" t="s">
        <v>115</v>
      </c>
      <c r="J87" s="19">
        <v>-580391.37923344318</v>
      </c>
      <c r="K87" s="19">
        <v>0</v>
      </c>
      <c r="L87" s="19">
        <v>-553768.34767670895</v>
      </c>
      <c r="M87" s="19">
        <v>-26623.031556734233</v>
      </c>
      <c r="N87" s="19">
        <v>0</v>
      </c>
      <c r="O87" s="19">
        <f t="shared" si="7"/>
        <v>0</v>
      </c>
      <c r="P87" s="19">
        <v>0</v>
      </c>
      <c r="Q87" s="19">
        <f t="shared" si="5"/>
        <v>0</v>
      </c>
      <c r="R87" s="19"/>
      <c r="S87" s="18"/>
      <c r="T87" s="20">
        <f>+M87</f>
        <v>-26623.031556734233</v>
      </c>
      <c r="U87" s="19">
        <f t="shared" si="6"/>
        <v>-26623.031556734233</v>
      </c>
      <c r="V87" s="18"/>
    </row>
    <row r="88" spans="1:22" s="4" customFormat="1" ht="14" x14ac:dyDescent="0.3">
      <c r="A88" s="18" t="s">
        <v>42</v>
      </c>
      <c r="B88" s="18" t="s">
        <v>133</v>
      </c>
      <c r="C88" s="18" t="s">
        <v>134</v>
      </c>
      <c r="D88" s="18" t="s">
        <v>137</v>
      </c>
      <c r="E88" s="18" t="s">
        <v>138</v>
      </c>
      <c r="F88" s="18" t="s">
        <v>94</v>
      </c>
      <c r="G88" s="18" t="s">
        <v>45</v>
      </c>
      <c r="H88" s="18" t="s">
        <v>49</v>
      </c>
      <c r="I88" s="18" t="s">
        <v>50</v>
      </c>
      <c r="J88" s="19">
        <v>-526458.6287750036</v>
      </c>
      <c r="K88" s="19">
        <v>-526458.62879500363</v>
      </c>
      <c r="L88" s="19">
        <v>-526456.8482315467</v>
      </c>
      <c r="M88" s="19">
        <v>-1.7805434567853808</v>
      </c>
      <c r="N88" s="19">
        <v>0</v>
      </c>
      <c r="O88" s="19">
        <f t="shared" si="7"/>
        <v>0</v>
      </c>
      <c r="P88" s="19">
        <v>0</v>
      </c>
      <c r="Q88" s="19">
        <f t="shared" si="5"/>
        <v>0</v>
      </c>
      <c r="R88" s="19"/>
      <c r="S88" s="18"/>
      <c r="T88" s="19">
        <f>+M88</f>
        <v>-1.7805434567853808</v>
      </c>
      <c r="U88" s="19">
        <f t="shared" si="6"/>
        <v>-1.7805434567853808</v>
      </c>
      <c r="V88" s="18"/>
    </row>
    <row r="89" spans="1:22" s="4" customFormat="1" ht="14" x14ac:dyDescent="0.3">
      <c r="A89" s="18" t="s">
        <v>42</v>
      </c>
      <c r="B89" s="18" t="s">
        <v>133</v>
      </c>
      <c r="C89" s="18" t="s">
        <v>134</v>
      </c>
      <c r="D89" s="18" t="s">
        <v>137</v>
      </c>
      <c r="E89" s="18" t="s">
        <v>138</v>
      </c>
      <c r="F89" s="18" t="s">
        <v>94</v>
      </c>
      <c r="G89" s="18" t="s">
        <v>45</v>
      </c>
      <c r="H89" s="18" t="s">
        <v>139</v>
      </c>
      <c r="I89" s="18" t="s">
        <v>140</v>
      </c>
      <c r="J89" s="19">
        <v>-586734.99999999988</v>
      </c>
      <c r="K89" s="19">
        <v>-586734.99999999988</v>
      </c>
      <c r="L89" s="19">
        <v>-586734.96200000006</v>
      </c>
      <c r="M89" s="19">
        <v>-3.7999999814019247E-2</v>
      </c>
      <c r="N89" s="19">
        <v>0</v>
      </c>
      <c r="O89" s="19">
        <f t="shared" si="7"/>
        <v>0</v>
      </c>
      <c r="P89" s="19">
        <v>0</v>
      </c>
      <c r="Q89" s="19">
        <f t="shared" si="5"/>
        <v>0</v>
      </c>
      <c r="R89" s="19"/>
      <c r="S89" s="18"/>
      <c r="T89" s="18"/>
      <c r="U89" s="19">
        <f t="shared" si="6"/>
        <v>0</v>
      </c>
      <c r="V89" s="18"/>
    </row>
    <row r="90" spans="1:22" s="4" customFormat="1" ht="14" x14ac:dyDescent="0.3">
      <c r="A90" s="18" t="s">
        <v>42</v>
      </c>
      <c r="B90" s="18" t="s">
        <v>133</v>
      </c>
      <c r="C90" s="18" t="s">
        <v>134</v>
      </c>
      <c r="D90" s="18" t="s">
        <v>137</v>
      </c>
      <c r="E90" s="18" t="s">
        <v>138</v>
      </c>
      <c r="F90" s="18" t="s">
        <v>94</v>
      </c>
      <c r="G90" s="18" t="s">
        <v>45</v>
      </c>
      <c r="H90" s="18" t="s">
        <v>141</v>
      </c>
      <c r="I90" s="18" t="s">
        <v>142</v>
      </c>
      <c r="J90" s="19">
        <v>-980748</v>
      </c>
      <c r="K90" s="19">
        <v>0</v>
      </c>
      <c r="L90" s="19">
        <v>-448439.26039999997</v>
      </c>
      <c r="M90" s="19">
        <v>-532308.73959999997</v>
      </c>
      <c r="N90" s="19">
        <v>-532308.73959999997</v>
      </c>
      <c r="O90" s="19">
        <f t="shared" si="7"/>
        <v>87082.260399999795</v>
      </c>
      <c r="P90" s="19">
        <v>-619390.99999999977</v>
      </c>
      <c r="Q90" s="19">
        <f t="shared" si="5"/>
        <v>-532308.73959999997</v>
      </c>
      <c r="R90" s="19"/>
      <c r="S90" s="18"/>
      <c r="T90" s="18"/>
      <c r="U90" s="19">
        <f t="shared" si="6"/>
        <v>0</v>
      </c>
      <c r="V90" s="18"/>
    </row>
    <row r="91" spans="1:22" s="4" customFormat="1" ht="14" x14ac:dyDescent="0.3">
      <c r="A91" s="18" t="s">
        <v>42</v>
      </c>
      <c r="B91" s="18" t="s">
        <v>133</v>
      </c>
      <c r="C91" s="18" t="s">
        <v>134</v>
      </c>
      <c r="D91" s="18" t="s">
        <v>137</v>
      </c>
      <c r="E91" s="18" t="s">
        <v>138</v>
      </c>
      <c r="F91" s="18" t="s">
        <v>94</v>
      </c>
      <c r="G91" s="18" t="s">
        <v>45</v>
      </c>
      <c r="H91" s="18" t="s">
        <v>74</v>
      </c>
      <c r="I91" s="18" t="s">
        <v>75</v>
      </c>
      <c r="J91" s="19">
        <v>-4725428.4122817339</v>
      </c>
      <c r="K91" s="19">
        <v>0</v>
      </c>
      <c r="L91" s="19">
        <v>-4014698.9629701367</v>
      </c>
      <c r="M91" s="19">
        <v>-710729.44931159751</v>
      </c>
      <c r="N91" s="19">
        <v>-710729.44931159751</v>
      </c>
      <c r="O91" s="19">
        <f t="shared" si="7"/>
        <v>93115.550688402494</v>
      </c>
      <c r="P91" s="19">
        <v>-803845</v>
      </c>
      <c r="Q91" s="19">
        <f t="shared" si="5"/>
        <v>-710729.44931159751</v>
      </c>
      <c r="R91" s="19"/>
      <c r="S91" s="18"/>
      <c r="T91" s="18"/>
      <c r="U91" s="19">
        <f t="shared" si="6"/>
        <v>0</v>
      </c>
      <c r="V91" s="18"/>
    </row>
    <row r="92" spans="1:22" s="4" customFormat="1" ht="14" x14ac:dyDescent="0.3">
      <c r="A92" s="18" t="s">
        <v>42</v>
      </c>
      <c r="B92" s="18" t="s">
        <v>133</v>
      </c>
      <c r="C92" s="18" t="s">
        <v>134</v>
      </c>
      <c r="D92" s="18" t="s">
        <v>137</v>
      </c>
      <c r="E92" s="18" t="s">
        <v>138</v>
      </c>
      <c r="F92" s="18" t="s">
        <v>94</v>
      </c>
      <c r="G92" s="18" t="s">
        <v>45</v>
      </c>
      <c r="H92" s="18" t="s">
        <v>78</v>
      </c>
      <c r="I92" s="18" t="s">
        <v>79</v>
      </c>
      <c r="J92" s="19">
        <v>-540100.99998999992</v>
      </c>
      <c r="K92" s="19">
        <v>-540100.99998999992</v>
      </c>
      <c r="L92" s="19">
        <v>-512776.21269299806</v>
      </c>
      <c r="M92" s="19">
        <v>-27324.787297001909</v>
      </c>
      <c r="N92" s="19">
        <v>0</v>
      </c>
      <c r="O92" s="19">
        <f t="shared" si="7"/>
        <v>0</v>
      </c>
      <c r="P92" s="19">
        <v>0</v>
      </c>
      <c r="Q92" s="19">
        <f t="shared" si="5"/>
        <v>0</v>
      </c>
      <c r="R92" s="19"/>
      <c r="S92" s="19">
        <f>+M92</f>
        <v>-27324.787297001909</v>
      </c>
      <c r="T92" s="18"/>
      <c r="U92" s="19">
        <f t="shared" si="6"/>
        <v>-27324.787297001909</v>
      </c>
      <c r="V92" s="18"/>
    </row>
    <row r="93" spans="1:22" s="4" customFormat="1" ht="14" x14ac:dyDescent="0.3">
      <c r="A93" s="18" t="s">
        <v>42</v>
      </c>
      <c r="B93" s="18" t="s">
        <v>133</v>
      </c>
      <c r="C93" s="18" t="s">
        <v>134</v>
      </c>
      <c r="D93" s="18" t="s">
        <v>137</v>
      </c>
      <c r="E93" s="18" t="s">
        <v>138</v>
      </c>
      <c r="F93" s="18" t="s">
        <v>94</v>
      </c>
      <c r="G93" s="18" t="s">
        <v>45</v>
      </c>
      <c r="H93" s="18" t="s">
        <v>143</v>
      </c>
      <c r="I93" s="18" t="s">
        <v>144</v>
      </c>
      <c r="J93" s="19">
        <v>-364120.00000000017</v>
      </c>
      <c r="K93" s="19">
        <v>0</v>
      </c>
      <c r="L93" s="19">
        <v>-38656.700799999999</v>
      </c>
      <c r="M93" s="19">
        <v>-325463.29920000018</v>
      </c>
      <c r="N93" s="19">
        <v>-325463.29920000018</v>
      </c>
      <c r="O93" s="19">
        <f t="shared" si="7"/>
        <v>10599.700799999817</v>
      </c>
      <c r="P93" s="19">
        <v>-336063</v>
      </c>
      <c r="Q93" s="19">
        <f t="shared" si="5"/>
        <v>-325463.29920000018</v>
      </c>
      <c r="R93" s="19"/>
      <c r="S93" s="18"/>
      <c r="T93" s="18"/>
      <c r="U93" s="19">
        <f t="shared" si="6"/>
        <v>0</v>
      </c>
      <c r="V93" s="18"/>
    </row>
    <row r="94" spans="1:22" s="4" customFormat="1" ht="14" x14ac:dyDescent="0.3">
      <c r="A94" s="18" t="s">
        <v>42</v>
      </c>
      <c r="B94" s="18" t="s">
        <v>133</v>
      </c>
      <c r="C94" s="18" t="s">
        <v>134</v>
      </c>
      <c r="D94" s="18" t="s">
        <v>137</v>
      </c>
      <c r="E94" s="18" t="s">
        <v>138</v>
      </c>
      <c r="F94" s="18" t="s">
        <v>94</v>
      </c>
      <c r="G94" s="18" t="s">
        <v>45</v>
      </c>
      <c r="H94" s="18" t="s">
        <v>80</v>
      </c>
      <c r="I94" s="18" t="s">
        <v>81</v>
      </c>
      <c r="J94" s="19">
        <v>-247590.99999999997</v>
      </c>
      <c r="K94" s="19">
        <v>-247590.99999999997</v>
      </c>
      <c r="L94" s="19">
        <v>-247591.00860000003</v>
      </c>
      <c r="M94" s="19">
        <v>8.6000000446802005E-3</v>
      </c>
      <c r="N94" s="19">
        <v>0</v>
      </c>
      <c r="O94" s="19">
        <f t="shared" si="7"/>
        <v>0</v>
      </c>
      <c r="P94" s="19">
        <v>0</v>
      </c>
      <c r="Q94" s="19">
        <f t="shared" si="5"/>
        <v>0</v>
      </c>
      <c r="R94" s="19"/>
      <c r="S94" s="18"/>
      <c r="T94" s="18"/>
      <c r="U94" s="19">
        <f t="shared" si="6"/>
        <v>0</v>
      </c>
      <c r="V94" s="18"/>
    </row>
    <row r="95" spans="1:22" s="4" customFormat="1" ht="14" x14ac:dyDescent="0.3">
      <c r="A95" s="18" t="s">
        <v>42</v>
      </c>
      <c r="B95" s="18" t="s">
        <v>133</v>
      </c>
      <c r="C95" s="18" t="s">
        <v>134</v>
      </c>
      <c r="D95" s="18" t="s">
        <v>137</v>
      </c>
      <c r="E95" s="18" t="s">
        <v>138</v>
      </c>
      <c r="F95" s="18" t="s">
        <v>94</v>
      </c>
      <c r="G95" s="18" t="s">
        <v>45</v>
      </c>
      <c r="H95" s="18" t="s">
        <v>145</v>
      </c>
      <c r="I95" s="18" t="s">
        <v>146</v>
      </c>
      <c r="J95" s="19">
        <v>-192000.00000000006</v>
      </c>
      <c r="K95" s="19">
        <v>0</v>
      </c>
      <c r="L95" s="19">
        <v>-5910</v>
      </c>
      <c r="M95" s="19">
        <v>-186090.00000000006</v>
      </c>
      <c r="N95" s="19">
        <v>-186090.00000000006</v>
      </c>
      <c r="O95" s="19">
        <f t="shared" si="7"/>
        <v>0</v>
      </c>
      <c r="P95" s="19">
        <v>-186089.99999999997</v>
      </c>
      <c r="Q95" s="19">
        <f t="shared" si="5"/>
        <v>-186089.99999999997</v>
      </c>
      <c r="R95" s="19"/>
      <c r="S95" s="18"/>
      <c r="T95" s="18"/>
      <c r="U95" s="19">
        <f t="shared" si="6"/>
        <v>0</v>
      </c>
      <c r="V95" s="18"/>
    </row>
    <row r="96" spans="1:22" s="4" customFormat="1" ht="14" x14ac:dyDescent="0.3">
      <c r="A96" s="18" t="s">
        <v>42</v>
      </c>
      <c r="B96" s="18" t="s">
        <v>133</v>
      </c>
      <c r="C96" s="18" t="s">
        <v>134</v>
      </c>
      <c r="D96" s="18" t="s">
        <v>137</v>
      </c>
      <c r="E96" s="18" t="s">
        <v>138</v>
      </c>
      <c r="F96" s="18" t="s">
        <v>94</v>
      </c>
      <c r="G96" s="18" t="s">
        <v>45</v>
      </c>
      <c r="H96" s="18" t="s">
        <v>147</v>
      </c>
      <c r="I96" s="18" t="s">
        <v>148</v>
      </c>
      <c r="J96" s="19">
        <v>-40168.000000000007</v>
      </c>
      <c r="K96" s="19">
        <v>-40168.000000000007</v>
      </c>
      <c r="L96" s="19">
        <v>-40168.165000000001</v>
      </c>
      <c r="M96" s="19">
        <v>0.16499999999359716</v>
      </c>
      <c r="N96" s="19">
        <v>0</v>
      </c>
      <c r="O96" s="19">
        <f t="shared" si="7"/>
        <v>0</v>
      </c>
      <c r="P96" s="19">
        <v>0</v>
      </c>
      <c r="Q96" s="19">
        <f t="shared" si="5"/>
        <v>0</v>
      </c>
      <c r="R96" s="19"/>
      <c r="S96" s="18"/>
      <c r="T96" s="18"/>
      <c r="U96" s="19">
        <f t="shared" si="6"/>
        <v>0</v>
      </c>
      <c r="V96" s="18"/>
    </row>
    <row r="97" spans="1:22" s="4" customFormat="1" ht="14" x14ac:dyDescent="0.3">
      <c r="A97" s="18" t="s">
        <v>42</v>
      </c>
      <c r="B97" s="18" t="s">
        <v>133</v>
      </c>
      <c r="C97" s="18" t="s">
        <v>134</v>
      </c>
      <c r="D97" s="18" t="s">
        <v>137</v>
      </c>
      <c r="E97" s="18" t="s">
        <v>138</v>
      </c>
      <c r="F97" s="18" t="s">
        <v>94</v>
      </c>
      <c r="G97" s="18" t="s">
        <v>45</v>
      </c>
      <c r="H97" s="18" t="s">
        <v>149</v>
      </c>
      <c r="I97" s="18" t="s">
        <v>150</v>
      </c>
      <c r="J97" s="19">
        <v>-238250.96</v>
      </c>
      <c r="K97" s="19">
        <v>-238250.96</v>
      </c>
      <c r="L97" s="19">
        <v>-238250.96000000002</v>
      </c>
      <c r="M97" s="19">
        <v>-1.4551915228366852E-11</v>
      </c>
      <c r="N97" s="19">
        <v>0</v>
      </c>
      <c r="O97" s="19">
        <f t="shared" si="7"/>
        <v>0</v>
      </c>
      <c r="P97" s="19">
        <v>0</v>
      </c>
      <c r="Q97" s="19">
        <f t="shared" si="5"/>
        <v>0</v>
      </c>
      <c r="R97" s="19"/>
      <c r="S97" s="18"/>
      <c r="T97" s="18"/>
      <c r="U97" s="19">
        <f t="shared" si="6"/>
        <v>0</v>
      </c>
      <c r="V97" s="18"/>
    </row>
    <row r="98" spans="1:22" s="4" customFormat="1" ht="14" x14ac:dyDescent="0.3">
      <c r="A98" s="18" t="s">
        <v>42</v>
      </c>
      <c r="B98" s="18" t="s">
        <v>133</v>
      </c>
      <c r="C98" s="18" t="s">
        <v>134</v>
      </c>
      <c r="D98" s="18" t="s">
        <v>137</v>
      </c>
      <c r="E98" s="18" t="s">
        <v>138</v>
      </c>
      <c r="F98" s="18" t="s">
        <v>94</v>
      </c>
      <c r="G98" s="18" t="s">
        <v>45</v>
      </c>
      <c r="H98" s="18" t="s">
        <v>86</v>
      </c>
      <c r="I98" s="18" t="s">
        <v>87</v>
      </c>
      <c r="J98" s="19">
        <v>-480254.99998000008</v>
      </c>
      <c r="K98" s="19">
        <v>-480254.99998000008</v>
      </c>
      <c r="L98" s="19">
        <v>-331563.64718600002</v>
      </c>
      <c r="M98" s="19">
        <v>-148691.35279400001</v>
      </c>
      <c r="N98" s="19">
        <v>0</v>
      </c>
      <c r="O98" s="19">
        <f t="shared" si="7"/>
        <v>0</v>
      </c>
      <c r="P98" s="19">
        <v>0</v>
      </c>
      <c r="Q98" s="19">
        <f t="shared" si="5"/>
        <v>0</v>
      </c>
      <c r="R98" s="19"/>
      <c r="S98" s="19">
        <f>+M98</f>
        <v>-148691.35279400001</v>
      </c>
      <c r="T98" s="18"/>
      <c r="U98" s="19">
        <f t="shared" si="6"/>
        <v>-148691.35279400001</v>
      </c>
      <c r="V98" s="18"/>
    </row>
    <row r="99" spans="1:22" s="4" customFormat="1" ht="14" x14ac:dyDescent="0.3">
      <c r="A99" s="18" t="s">
        <v>42</v>
      </c>
      <c r="B99" s="18" t="s">
        <v>133</v>
      </c>
      <c r="C99" s="18" t="s">
        <v>134</v>
      </c>
      <c r="D99" s="18" t="s">
        <v>137</v>
      </c>
      <c r="E99" s="18" t="s">
        <v>138</v>
      </c>
      <c r="F99" s="18" t="s">
        <v>94</v>
      </c>
      <c r="G99" s="18" t="s">
        <v>45</v>
      </c>
      <c r="H99" s="18" t="s">
        <v>88</v>
      </c>
      <c r="I99" s="18" t="s">
        <v>89</v>
      </c>
      <c r="J99" s="19">
        <v>-3122689.0000000005</v>
      </c>
      <c r="K99" s="19">
        <v>0</v>
      </c>
      <c r="L99" s="19">
        <v>-599579.19000000006</v>
      </c>
      <c r="M99" s="19">
        <v>-2523109.8100000005</v>
      </c>
      <c r="N99" s="19">
        <v>-2523109.8100000005</v>
      </c>
      <c r="O99" s="19">
        <f t="shared" si="7"/>
        <v>-420.81000000005588</v>
      </c>
      <c r="P99" s="19">
        <v>-2522689.0000000005</v>
      </c>
      <c r="Q99" s="19">
        <f t="shared" si="5"/>
        <v>-2523109.8100000005</v>
      </c>
      <c r="R99" s="19"/>
      <c r="S99" s="18"/>
      <c r="T99" s="18"/>
      <c r="U99" s="19">
        <f t="shared" si="6"/>
        <v>0</v>
      </c>
      <c r="V99" s="18"/>
    </row>
    <row r="100" spans="1:22" s="4" customFormat="1" ht="14" x14ac:dyDescent="0.3">
      <c r="A100" s="18" t="s">
        <v>42</v>
      </c>
      <c r="B100" s="18" t="s">
        <v>133</v>
      </c>
      <c r="C100" s="18" t="s">
        <v>134</v>
      </c>
      <c r="D100" s="18" t="s">
        <v>151</v>
      </c>
      <c r="E100" s="18" t="s">
        <v>152</v>
      </c>
      <c r="F100" s="18" t="s">
        <v>94</v>
      </c>
      <c r="G100" s="18" t="s">
        <v>45</v>
      </c>
      <c r="H100" s="18" t="s">
        <v>46</v>
      </c>
      <c r="I100" s="18" t="s">
        <v>46</v>
      </c>
      <c r="J100" s="19">
        <v>-483301.70795329136</v>
      </c>
      <c r="K100" s="19">
        <v>-64885</v>
      </c>
      <c r="L100" s="19">
        <v>-246534.92510055786</v>
      </c>
      <c r="M100" s="19">
        <v>-236766.78285273351</v>
      </c>
      <c r="N100" s="19">
        <v>-236766.78285273351</v>
      </c>
      <c r="O100" s="19">
        <f t="shared" si="7"/>
        <v>-236766.78285273351</v>
      </c>
      <c r="P100" s="19">
        <v>0</v>
      </c>
      <c r="Q100" s="19">
        <f t="shared" si="5"/>
        <v>-236766.78285273351</v>
      </c>
      <c r="R100" s="19"/>
      <c r="S100" s="18"/>
      <c r="T100" s="18"/>
      <c r="U100" s="19">
        <f t="shared" si="6"/>
        <v>0</v>
      </c>
      <c r="V100" s="18"/>
    </row>
    <row r="101" spans="1:22" s="4" customFormat="1" ht="14" x14ac:dyDescent="0.3">
      <c r="A101" s="18" t="s">
        <v>42</v>
      </c>
      <c r="B101" s="18" t="s">
        <v>133</v>
      </c>
      <c r="C101" s="18" t="s">
        <v>134</v>
      </c>
      <c r="D101" s="18" t="s">
        <v>151</v>
      </c>
      <c r="E101" s="18" t="s">
        <v>152</v>
      </c>
      <c r="F101" s="18" t="s">
        <v>94</v>
      </c>
      <c r="G101" s="18" t="s">
        <v>45</v>
      </c>
      <c r="H101" s="18" t="s">
        <v>95</v>
      </c>
      <c r="I101" s="18" t="s">
        <v>96</v>
      </c>
      <c r="J101" s="19">
        <v>-837.70862068324152</v>
      </c>
      <c r="K101" s="19">
        <v>-91</v>
      </c>
      <c r="L101" s="19">
        <v>-581.93435076628361</v>
      </c>
      <c r="M101" s="19">
        <v>-255.77426991695785</v>
      </c>
      <c r="N101" s="19">
        <v>-255.77426991695785</v>
      </c>
      <c r="O101" s="19">
        <f t="shared" si="7"/>
        <v>-255.77426991695785</v>
      </c>
      <c r="P101" s="19">
        <v>0</v>
      </c>
      <c r="Q101" s="19">
        <f t="shared" si="5"/>
        <v>-255.77426991695785</v>
      </c>
      <c r="R101" s="19"/>
      <c r="S101" s="18"/>
      <c r="T101" s="19"/>
      <c r="U101" s="19">
        <f t="shared" si="6"/>
        <v>0</v>
      </c>
      <c r="V101" s="18"/>
    </row>
    <row r="102" spans="1:22" s="4" customFormat="1" ht="14" x14ac:dyDescent="0.3">
      <c r="A102" s="18" t="s">
        <v>42</v>
      </c>
      <c r="B102" s="18" t="s">
        <v>133</v>
      </c>
      <c r="C102" s="18" t="s">
        <v>134</v>
      </c>
      <c r="D102" s="18" t="s">
        <v>151</v>
      </c>
      <c r="E102" s="18" t="s">
        <v>152</v>
      </c>
      <c r="F102" s="18" t="s">
        <v>94</v>
      </c>
      <c r="G102" s="18" t="s">
        <v>45</v>
      </c>
      <c r="H102" s="18" t="s">
        <v>97</v>
      </c>
      <c r="I102" s="18" t="s">
        <v>98</v>
      </c>
      <c r="J102" s="19">
        <v>-3049.8749969999999</v>
      </c>
      <c r="K102" s="19">
        <v>-12.765000000000001</v>
      </c>
      <c r="L102" s="19">
        <v>-3039.1698300000003</v>
      </c>
      <c r="M102" s="19">
        <v>-10.705166999999619</v>
      </c>
      <c r="N102" s="19">
        <v>-10.705166999999619</v>
      </c>
      <c r="O102" s="19">
        <f t="shared" si="7"/>
        <v>-10.705166999999619</v>
      </c>
      <c r="P102" s="19">
        <v>0</v>
      </c>
      <c r="Q102" s="19">
        <f t="shared" si="5"/>
        <v>-10.705166999999619</v>
      </c>
      <c r="R102" s="19"/>
      <c r="S102" s="18"/>
      <c r="T102" s="18"/>
      <c r="U102" s="19">
        <f t="shared" si="6"/>
        <v>0</v>
      </c>
      <c r="V102" s="18"/>
    </row>
    <row r="103" spans="1:22" s="4" customFormat="1" ht="14" x14ac:dyDescent="0.3">
      <c r="A103" s="18" t="s">
        <v>42</v>
      </c>
      <c r="B103" s="18" t="s">
        <v>133</v>
      </c>
      <c r="C103" s="18" t="s">
        <v>134</v>
      </c>
      <c r="D103" s="18" t="s">
        <v>151</v>
      </c>
      <c r="E103" s="18" t="s">
        <v>152</v>
      </c>
      <c r="F103" s="18" t="s">
        <v>94</v>
      </c>
      <c r="G103" s="18" t="s">
        <v>45</v>
      </c>
      <c r="H103" s="18" t="s">
        <v>49</v>
      </c>
      <c r="I103" s="18" t="s">
        <v>50</v>
      </c>
      <c r="J103" s="19">
        <v>-422392.99999000004</v>
      </c>
      <c r="K103" s="19">
        <v>-422392.99999000004</v>
      </c>
      <c r="L103" s="19">
        <v>-309545.76940000005</v>
      </c>
      <c r="M103" s="19">
        <v>-112847.23058999999</v>
      </c>
      <c r="N103" s="19">
        <v>0</v>
      </c>
      <c r="O103" s="19">
        <f t="shared" si="7"/>
        <v>0</v>
      </c>
      <c r="P103" s="19">
        <v>0</v>
      </c>
      <c r="Q103" s="19">
        <f t="shared" si="5"/>
        <v>0</v>
      </c>
      <c r="R103" s="19"/>
      <c r="S103" s="18"/>
      <c r="T103" s="19">
        <f>+M103</f>
        <v>-112847.23058999999</v>
      </c>
      <c r="U103" s="19">
        <f t="shared" si="6"/>
        <v>-112847.23058999999</v>
      </c>
      <c r="V103" s="18"/>
    </row>
    <row r="104" spans="1:22" s="4" customFormat="1" ht="14" x14ac:dyDescent="0.3">
      <c r="A104" s="18" t="s">
        <v>42</v>
      </c>
      <c r="B104" s="18" t="s">
        <v>133</v>
      </c>
      <c r="C104" s="18" t="s">
        <v>134</v>
      </c>
      <c r="D104" s="18" t="s">
        <v>151</v>
      </c>
      <c r="E104" s="18" t="s">
        <v>152</v>
      </c>
      <c r="F104" s="18" t="s">
        <v>94</v>
      </c>
      <c r="G104" s="18" t="s">
        <v>45</v>
      </c>
      <c r="H104" s="18" t="s">
        <v>78</v>
      </c>
      <c r="I104" s="18" t="s">
        <v>79</v>
      </c>
      <c r="J104" s="19">
        <v>-504208.99996999989</v>
      </c>
      <c r="K104" s="19">
        <v>-504208.99996999989</v>
      </c>
      <c r="L104" s="19">
        <v>-504201.1342480001</v>
      </c>
      <c r="M104" s="19">
        <v>-7.8657219999295194</v>
      </c>
      <c r="N104" s="19">
        <v>0</v>
      </c>
      <c r="O104" s="19">
        <f t="shared" si="7"/>
        <v>0</v>
      </c>
      <c r="P104" s="19">
        <v>0</v>
      </c>
      <c r="Q104" s="19">
        <f t="shared" si="5"/>
        <v>0</v>
      </c>
      <c r="R104" s="19"/>
      <c r="S104" s="19">
        <f>+M104</f>
        <v>-7.8657219999295194</v>
      </c>
      <c r="T104" s="18"/>
      <c r="U104" s="19">
        <f t="shared" si="6"/>
        <v>-7.8657219999295194</v>
      </c>
      <c r="V104" s="18"/>
    </row>
    <row r="105" spans="1:22" s="4" customFormat="1" ht="14" x14ac:dyDescent="0.3">
      <c r="A105" s="18" t="s">
        <v>42</v>
      </c>
      <c r="B105" s="18" t="s">
        <v>133</v>
      </c>
      <c r="C105" s="18" t="s">
        <v>134</v>
      </c>
      <c r="D105" s="18" t="s">
        <v>151</v>
      </c>
      <c r="E105" s="18" t="s">
        <v>152</v>
      </c>
      <c r="F105" s="18" t="s">
        <v>94</v>
      </c>
      <c r="G105" s="18" t="s">
        <v>45</v>
      </c>
      <c r="H105" s="18" t="s">
        <v>145</v>
      </c>
      <c r="I105" s="18" t="s">
        <v>146</v>
      </c>
      <c r="J105" s="19">
        <v>-132661</v>
      </c>
      <c r="K105" s="19">
        <v>0</v>
      </c>
      <c r="L105" s="19">
        <v>-36084</v>
      </c>
      <c r="M105" s="19">
        <v>-96577</v>
      </c>
      <c r="N105" s="19">
        <v>-96577</v>
      </c>
      <c r="O105" s="19">
        <f t="shared" si="7"/>
        <v>0</v>
      </c>
      <c r="P105" s="19">
        <v>-96577</v>
      </c>
      <c r="Q105" s="19">
        <f t="shared" si="5"/>
        <v>-96577</v>
      </c>
      <c r="R105" s="19"/>
      <c r="S105" s="18"/>
      <c r="T105" s="18"/>
      <c r="U105" s="19">
        <f t="shared" si="6"/>
        <v>0</v>
      </c>
      <c r="V105" s="18"/>
    </row>
    <row r="106" spans="1:22" s="4" customFormat="1" ht="14" x14ac:dyDescent="0.3">
      <c r="A106" s="18" t="s">
        <v>42</v>
      </c>
      <c r="B106" s="18" t="s">
        <v>133</v>
      </c>
      <c r="C106" s="18" t="s">
        <v>134</v>
      </c>
      <c r="D106" s="18" t="s">
        <v>151</v>
      </c>
      <c r="E106" s="18" t="s">
        <v>152</v>
      </c>
      <c r="F106" s="18" t="s">
        <v>94</v>
      </c>
      <c r="G106" s="18" t="s">
        <v>45</v>
      </c>
      <c r="H106" s="18" t="s">
        <v>86</v>
      </c>
      <c r="I106" s="18" t="s">
        <v>87</v>
      </c>
      <c r="J106" s="19">
        <v>-5264.9999900000003</v>
      </c>
      <c r="K106" s="19">
        <v>-5264.9999900000003</v>
      </c>
      <c r="L106" s="19">
        <v>-3745.3166659999997</v>
      </c>
      <c r="M106" s="19">
        <v>-1519.6833240000001</v>
      </c>
      <c r="N106" s="19">
        <v>0</v>
      </c>
      <c r="O106" s="19">
        <f t="shared" si="7"/>
        <v>0</v>
      </c>
      <c r="P106" s="19">
        <v>0</v>
      </c>
      <c r="Q106" s="19">
        <f t="shared" si="5"/>
        <v>0</v>
      </c>
      <c r="R106" s="19"/>
      <c r="S106" s="19">
        <f>+M106</f>
        <v>-1519.6833240000001</v>
      </c>
      <c r="T106" s="18"/>
      <c r="U106" s="19">
        <f t="shared" si="6"/>
        <v>-1519.6833240000001</v>
      </c>
      <c r="V106" s="18"/>
    </row>
    <row r="107" spans="1:22" s="4" customFormat="1" ht="14" x14ac:dyDescent="0.3">
      <c r="A107" s="18" t="s">
        <v>42</v>
      </c>
      <c r="B107" s="18" t="s">
        <v>133</v>
      </c>
      <c r="C107" s="18" t="s">
        <v>134</v>
      </c>
      <c r="D107" s="18" t="s">
        <v>153</v>
      </c>
      <c r="E107" s="18" t="s">
        <v>154</v>
      </c>
      <c r="F107" s="18" t="s">
        <v>94</v>
      </c>
      <c r="G107" s="18" t="s">
        <v>45</v>
      </c>
      <c r="H107" s="18" t="s">
        <v>95</v>
      </c>
      <c r="I107" s="18" t="s">
        <v>96</v>
      </c>
      <c r="J107" s="19">
        <v>-869.38353877500833</v>
      </c>
      <c r="K107" s="19">
        <v>-114</v>
      </c>
      <c r="L107" s="19">
        <v>-612.61798618933813</v>
      </c>
      <c r="M107" s="19">
        <v>-256.76555258567021</v>
      </c>
      <c r="N107" s="19">
        <v>-256.76555258567021</v>
      </c>
      <c r="O107" s="19">
        <f t="shared" si="7"/>
        <v>-256.76555258567021</v>
      </c>
      <c r="P107" s="19">
        <v>0</v>
      </c>
      <c r="Q107" s="19">
        <f t="shared" si="5"/>
        <v>-256.76555258567021</v>
      </c>
      <c r="R107" s="19"/>
      <c r="S107" s="18"/>
      <c r="T107" s="19"/>
      <c r="U107" s="19">
        <f t="shared" si="6"/>
        <v>0</v>
      </c>
      <c r="V107" s="18"/>
    </row>
    <row r="108" spans="1:22" s="4" customFormat="1" ht="14" x14ac:dyDescent="0.3">
      <c r="A108" s="18" t="s">
        <v>42</v>
      </c>
      <c r="B108" s="18" t="s">
        <v>133</v>
      </c>
      <c r="C108" s="18" t="s">
        <v>134</v>
      </c>
      <c r="D108" s="18" t="s">
        <v>153</v>
      </c>
      <c r="E108" s="18" t="s">
        <v>154</v>
      </c>
      <c r="F108" s="18" t="s">
        <v>94</v>
      </c>
      <c r="G108" s="18" t="s">
        <v>45</v>
      </c>
      <c r="H108" s="18" t="s">
        <v>46</v>
      </c>
      <c r="I108" s="18" t="s">
        <v>46</v>
      </c>
      <c r="J108" s="19">
        <v>-483793.30549348623</v>
      </c>
      <c r="K108" s="19">
        <v>-69076.959999999992</v>
      </c>
      <c r="L108" s="19">
        <v>-187412.38405284772</v>
      </c>
      <c r="M108" s="19">
        <v>-296380.92144063854</v>
      </c>
      <c r="N108" s="19">
        <v>-296380.92144063854</v>
      </c>
      <c r="O108" s="19">
        <f t="shared" si="7"/>
        <v>-296380.92144063854</v>
      </c>
      <c r="P108" s="19">
        <v>0</v>
      </c>
      <c r="Q108" s="19">
        <f t="shared" si="5"/>
        <v>-296380.92144063854</v>
      </c>
      <c r="R108" s="19"/>
      <c r="S108" s="18"/>
      <c r="T108" s="18"/>
      <c r="U108" s="19">
        <f t="shared" si="6"/>
        <v>0</v>
      </c>
      <c r="V108" s="18"/>
    </row>
    <row r="109" spans="1:22" s="4" customFormat="1" ht="14" x14ac:dyDescent="0.3">
      <c r="A109" s="18" t="s">
        <v>42</v>
      </c>
      <c r="B109" s="18" t="s">
        <v>133</v>
      </c>
      <c r="C109" s="18" t="s">
        <v>134</v>
      </c>
      <c r="D109" s="18" t="s">
        <v>153</v>
      </c>
      <c r="E109" s="18" t="s">
        <v>154</v>
      </c>
      <c r="F109" s="18" t="s">
        <v>94</v>
      </c>
      <c r="G109" s="18" t="s">
        <v>45</v>
      </c>
      <c r="H109" s="18" t="s">
        <v>49</v>
      </c>
      <c r="I109" s="18" t="s">
        <v>50</v>
      </c>
      <c r="J109" s="19">
        <v>-714.85</v>
      </c>
      <c r="K109" s="19">
        <v>-714.85</v>
      </c>
      <c r="L109" s="19">
        <v>-710.94638841298627</v>
      </c>
      <c r="M109" s="19">
        <v>-3.9036115870137653</v>
      </c>
      <c r="N109" s="19">
        <v>0</v>
      </c>
      <c r="O109" s="19">
        <f t="shared" si="7"/>
        <v>0</v>
      </c>
      <c r="P109" s="19">
        <v>0</v>
      </c>
      <c r="Q109" s="19">
        <f t="shared" si="5"/>
        <v>0</v>
      </c>
      <c r="R109" s="19"/>
      <c r="S109" s="18"/>
      <c r="T109" s="19">
        <f>+M109</f>
        <v>-3.9036115870137653</v>
      </c>
      <c r="U109" s="19">
        <f t="shared" si="6"/>
        <v>-3.9036115870137653</v>
      </c>
      <c r="V109" s="18"/>
    </row>
    <row r="110" spans="1:22" s="4" customFormat="1" ht="14" x14ac:dyDescent="0.3">
      <c r="A110" s="18" t="s">
        <v>42</v>
      </c>
      <c r="B110" s="18" t="s">
        <v>133</v>
      </c>
      <c r="C110" s="18" t="s">
        <v>134</v>
      </c>
      <c r="D110" s="18" t="s">
        <v>153</v>
      </c>
      <c r="E110" s="18" t="s">
        <v>154</v>
      </c>
      <c r="F110" s="18" t="s">
        <v>94</v>
      </c>
      <c r="G110" s="18" t="s">
        <v>45</v>
      </c>
      <c r="H110" s="18" t="s">
        <v>74</v>
      </c>
      <c r="I110" s="18" t="s">
        <v>75</v>
      </c>
      <c r="J110" s="19">
        <v>-16358.879641407941</v>
      </c>
      <c r="K110" s="19">
        <v>0</v>
      </c>
      <c r="L110" s="19">
        <v>-16010.47018777244</v>
      </c>
      <c r="M110" s="19">
        <v>-348.40945363549326</v>
      </c>
      <c r="N110" s="19">
        <v>-348.40945363549326</v>
      </c>
      <c r="O110" s="19">
        <f t="shared" si="7"/>
        <v>-348.40945363549326</v>
      </c>
      <c r="P110" s="19">
        <v>0</v>
      </c>
      <c r="Q110" s="19">
        <f t="shared" si="5"/>
        <v>-348.40945363549326</v>
      </c>
      <c r="R110" s="19"/>
      <c r="S110" s="18"/>
      <c r="T110" s="18"/>
      <c r="U110" s="19">
        <f t="shared" si="6"/>
        <v>0</v>
      </c>
      <c r="V110" s="18"/>
    </row>
    <row r="111" spans="1:22" s="4" customFormat="1" ht="14" x14ac:dyDescent="0.3">
      <c r="A111" s="18" t="s">
        <v>42</v>
      </c>
      <c r="B111" s="18" t="s">
        <v>133</v>
      </c>
      <c r="C111" s="18" t="s">
        <v>134</v>
      </c>
      <c r="D111" s="18" t="s">
        <v>153</v>
      </c>
      <c r="E111" s="18" t="s">
        <v>154</v>
      </c>
      <c r="F111" s="18" t="s">
        <v>94</v>
      </c>
      <c r="G111" s="18" t="s">
        <v>45</v>
      </c>
      <c r="H111" s="18" t="s">
        <v>78</v>
      </c>
      <c r="I111" s="18" t="s">
        <v>79</v>
      </c>
      <c r="J111" s="19">
        <v>-73148.099979999999</v>
      </c>
      <c r="K111" s="19">
        <v>-73148.099979999999</v>
      </c>
      <c r="L111" s="19">
        <v>-73148.097397936494</v>
      </c>
      <c r="M111" s="19">
        <v>-2.5820634618867189E-3</v>
      </c>
      <c r="N111" s="19">
        <v>0</v>
      </c>
      <c r="O111" s="19">
        <f t="shared" si="7"/>
        <v>0</v>
      </c>
      <c r="P111" s="19">
        <v>0</v>
      </c>
      <c r="Q111" s="19">
        <f t="shared" si="5"/>
        <v>0</v>
      </c>
      <c r="R111" s="19"/>
      <c r="S111" s="19"/>
      <c r="T111" s="18"/>
      <c r="U111" s="19">
        <f t="shared" si="6"/>
        <v>0</v>
      </c>
      <c r="V111" s="18"/>
    </row>
    <row r="112" spans="1:22" s="4" customFormat="1" ht="14" x14ac:dyDescent="0.3">
      <c r="A112" s="18" t="s">
        <v>42</v>
      </c>
      <c r="B112" s="18" t="s">
        <v>133</v>
      </c>
      <c r="C112" s="18" t="s">
        <v>134</v>
      </c>
      <c r="D112" s="18" t="s">
        <v>153</v>
      </c>
      <c r="E112" s="18" t="s">
        <v>154</v>
      </c>
      <c r="F112" s="18" t="s">
        <v>94</v>
      </c>
      <c r="G112" s="18" t="s">
        <v>45</v>
      </c>
      <c r="H112" s="18" t="s">
        <v>86</v>
      </c>
      <c r="I112" s="18" t="s">
        <v>87</v>
      </c>
      <c r="J112" s="19">
        <v>-1956.99999</v>
      </c>
      <c r="K112" s="19">
        <v>-1956.99999</v>
      </c>
      <c r="L112" s="19">
        <v>-1414.048129</v>
      </c>
      <c r="M112" s="19">
        <v>-542.95186100000024</v>
      </c>
      <c r="N112" s="19">
        <v>0</v>
      </c>
      <c r="O112" s="19">
        <f t="shared" si="7"/>
        <v>0</v>
      </c>
      <c r="P112" s="19">
        <v>0</v>
      </c>
      <c r="Q112" s="19">
        <f t="shared" si="5"/>
        <v>0</v>
      </c>
      <c r="R112" s="19"/>
      <c r="S112" s="19">
        <f>+M112</f>
        <v>-542.95186100000024</v>
      </c>
      <c r="T112" s="18"/>
      <c r="U112" s="19">
        <f t="shared" si="6"/>
        <v>-542.95186100000024</v>
      </c>
      <c r="V112" s="18"/>
    </row>
    <row r="113" spans="1:22" s="4" customFormat="1" ht="14" x14ac:dyDescent="0.3">
      <c r="A113" s="18" t="s">
        <v>42</v>
      </c>
      <c r="B113" s="18" t="s">
        <v>133</v>
      </c>
      <c r="C113" s="18" t="s">
        <v>134</v>
      </c>
      <c r="D113" s="18" t="s">
        <v>155</v>
      </c>
      <c r="E113" s="18" t="s">
        <v>156</v>
      </c>
      <c r="F113" s="18" t="s">
        <v>94</v>
      </c>
      <c r="G113" s="18" t="s">
        <v>45</v>
      </c>
      <c r="H113" s="18" t="s">
        <v>95</v>
      </c>
      <c r="I113" s="18" t="s">
        <v>96</v>
      </c>
      <c r="J113" s="19">
        <v>-248.28186646878197</v>
      </c>
      <c r="K113" s="19">
        <v>-23</v>
      </c>
      <c r="L113" s="19">
        <v>-248.00060488383582</v>
      </c>
      <c r="M113" s="19">
        <v>-0.28126158494612241</v>
      </c>
      <c r="N113" s="19">
        <v>-0.28126158494612241</v>
      </c>
      <c r="O113" s="19">
        <f t="shared" si="7"/>
        <v>-0.28126158494612241</v>
      </c>
      <c r="P113" s="19">
        <v>0</v>
      </c>
      <c r="Q113" s="19">
        <f t="shared" si="5"/>
        <v>-0.28126158494612241</v>
      </c>
      <c r="R113" s="19"/>
      <c r="S113" s="18"/>
      <c r="T113" s="19"/>
      <c r="U113" s="19">
        <f t="shared" si="6"/>
        <v>0</v>
      </c>
      <c r="V113" s="18"/>
    </row>
    <row r="114" spans="1:22" s="4" customFormat="1" ht="14" x14ac:dyDescent="0.3">
      <c r="A114" s="18" t="s">
        <v>42</v>
      </c>
      <c r="B114" s="18" t="s">
        <v>133</v>
      </c>
      <c r="C114" s="18" t="s">
        <v>134</v>
      </c>
      <c r="D114" s="18" t="s">
        <v>155</v>
      </c>
      <c r="E114" s="18" t="s">
        <v>156</v>
      </c>
      <c r="F114" s="18" t="s">
        <v>94</v>
      </c>
      <c r="G114" s="18" t="s">
        <v>45</v>
      </c>
      <c r="H114" s="18" t="s">
        <v>46</v>
      </c>
      <c r="I114" s="18" t="s">
        <v>46</v>
      </c>
      <c r="J114" s="19">
        <v>-6382945.2962446595</v>
      </c>
      <c r="K114" s="19">
        <v>-378829.09089938179</v>
      </c>
      <c r="L114" s="19">
        <v>-4532235.577431337</v>
      </c>
      <c r="M114" s="19">
        <v>-1850709.7188133209</v>
      </c>
      <c r="N114" s="19">
        <v>-1850709.7188133209</v>
      </c>
      <c r="O114" s="19">
        <f t="shared" si="7"/>
        <v>-1850709.7188133209</v>
      </c>
      <c r="P114" s="19">
        <v>0</v>
      </c>
      <c r="Q114" s="19">
        <f t="shared" si="5"/>
        <v>-1850709.7188133209</v>
      </c>
      <c r="R114" s="19"/>
      <c r="S114" s="18"/>
      <c r="T114" s="18"/>
      <c r="U114" s="19">
        <f t="shared" si="6"/>
        <v>0</v>
      </c>
      <c r="V114" s="18"/>
    </row>
    <row r="115" spans="1:22" s="4" customFormat="1" ht="14" x14ac:dyDescent="0.3">
      <c r="A115" s="18" t="s">
        <v>42</v>
      </c>
      <c r="B115" s="18" t="s">
        <v>133</v>
      </c>
      <c r="C115" s="18" t="s">
        <v>134</v>
      </c>
      <c r="D115" s="18" t="s">
        <v>155</v>
      </c>
      <c r="E115" s="18" t="s">
        <v>156</v>
      </c>
      <c r="F115" s="18" t="s">
        <v>94</v>
      </c>
      <c r="G115" s="18" t="s">
        <v>45</v>
      </c>
      <c r="H115" s="18" t="s">
        <v>114</v>
      </c>
      <c r="I115" s="18" t="s">
        <v>115</v>
      </c>
      <c r="J115" s="19">
        <v>-5742.6772946337251</v>
      </c>
      <c r="K115" s="19">
        <v>0</v>
      </c>
      <c r="L115" s="19">
        <v>-4945.0861404545176</v>
      </c>
      <c r="M115" s="19">
        <v>-797.59115417920748</v>
      </c>
      <c r="N115" s="19">
        <v>0</v>
      </c>
      <c r="O115" s="19">
        <f t="shared" si="7"/>
        <v>0</v>
      </c>
      <c r="P115" s="19">
        <v>0</v>
      </c>
      <c r="Q115" s="19">
        <f t="shared" si="5"/>
        <v>0</v>
      </c>
      <c r="R115" s="19"/>
      <c r="S115" s="18"/>
      <c r="T115" s="20">
        <f>+M115</f>
        <v>-797.59115417920748</v>
      </c>
      <c r="U115" s="19">
        <f t="shared" si="6"/>
        <v>-797.59115417920748</v>
      </c>
      <c r="V115" s="18"/>
    </row>
    <row r="116" spans="1:22" s="4" customFormat="1" ht="14" x14ac:dyDescent="0.3">
      <c r="A116" s="18" t="s">
        <v>42</v>
      </c>
      <c r="B116" s="18" t="s">
        <v>133</v>
      </c>
      <c r="C116" s="18" t="s">
        <v>134</v>
      </c>
      <c r="D116" s="18" t="s">
        <v>155</v>
      </c>
      <c r="E116" s="18" t="s">
        <v>156</v>
      </c>
      <c r="F116" s="18" t="s">
        <v>94</v>
      </c>
      <c r="G116" s="18" t="s">
        <v>45</v>
      </c>
      <c r="H116" s="18" t="s">
        <v>49</v>
      </c>
      <c r="I116" s="18" t="s">
        <v>50</v>
      </c>
      <c r="J116" s="19">
        <v>-1487004.0097103892</v>
      </c>
      <c r="K116" s="19">
        <v>-1487004.0097103892</v>
      </c>
      <c r="L116" s="19">
        <v>-1486975.2176417322</v>
      </c>
      <c r="M116" s="19">
        <v>-28.792068656883202</v>
      </c>
      <c r="N116" s="19">
        <v>0</v>
      </c>
      <c r="O116" s="19">
        <f t="shared" si="7"/>
        <v>0</v>
      </c>
      <c r="P116" s="19">
        <v>0</v>
      </c>
      <c r="Q116" s="19">
        <f t="shared" si="5"/>
        <v>0</v>
      </c>
      <c r="R116" s="19"/>
      <c r="S116" s="18"/>
      <c r="T116" s="19">
        <f>+M116</f>
        <v>-28.792068656883202</v>
      </c>
      <c r="U116" s="19">
        <f t="shared" si="6"/>
        <v>-28.792068656883202</v>
      </c>
      <c r="V116" s="18"/>
    </row>
    <row r="117" spans="1:22" s="4" customFormat="1" ht="14" x14ac:dyDescent="0.3">
      <c r="A117" s="18" t="s">
        <v>42</v>
      </c>
      <c r="B117" s="18" t="s">
        <v>133</v>
      </c>
      <c r="C117" s="18" t="s">
        <v>134</v>
      </c>
      <c r="D117" s="18" t="s">
        <v>155</v>
      </c>
      <c r="E117" s="18" t="s">
        <v>156</v>
      </c>
      <c r="F117" s="18" t="s">
        <v>94</v>
      </c>
      <c r="G117" s="18" t="s">
        <v>45</v>
      </c>
      <c r="H117" s="18" t="s">
        <v>74</v>
      </c>
      <c r="I117" s="18" t="s">
        <v>75</v>
      </c>
      <c r="J117" s="19">
        <v>-1653594.1143634482</v>
      </c>
      <c r="K117" s="19">
        <v>0</v>
      </c>
      <c r="L117" s="19">
        <v>-1570114.5996163557</v>
      </c>
      <c r="M117" s="19">
        <v>-83479.514747092617</v>
      </c>
      <c r="N117" s="19">
        <v>-83479.514747092617</v>
      </c>
      <c r="O117" s="19">
        <f t="shared" si="7"/>
        <v>4328.4852529073833</v>
      </c>
      <c r="P117" s="19">
        <v>-87808</v>
      </c>
      <c r="Q117" s="19">
        <f t="shared" si="5"/>
        <v>-83479.514747092617</v>
      </c>
      <c r="R117" s="19"/>
      <c r="S117" s="18"/>
      <c r="T117" s="18"/>
      <c r="U117" s="19">
        <f t="shared" si="6"/>
        <v>0</v>
      </c>
      <c r="V117" s="18"/>
    </row>
    <row r="118" spans="1:22" s="4" customFormat="1" ht="14" x14ac:dyDescent="0.3">
      <c r="A118" s="18" t="s">
        <v>42</v>
      </c>
      <c r="B118" s="18" t="s">
        <v>133</v>
      </c>
      <c r="C118" s="18" t="s">
        <v>134</v>
      </c>
      <c r="D118" s="18" t="s">
        <v>155</v>
      </c>
      <c r="E118" s="18" t="s">
        <v>156</v>
      </c>
      <c r="F118" s="18" t="s">
        <v>94</v>
      </c>
      <c r="G118" s="18" t="s">
        <v>45</v>
      </c>
      <c r="H118" s="18" t="s">
        <v>78</v>
      </c>
      <c r="I118" s="18" t="s">
        <v>79</v>
      </c>
      <c r="J118" s="19">
        <v>-55487.89</v>
      </c>
      <c r="K118" s="19">
        <v>-55487.89</v>
      </c>
      <c r="L118" s="19">
        <v>-55473.7711884686</v>
      </c>
      <c r="M118" s="19">
        <v>-14.11881153140348</v>
      </c>
      <c r="N118" s="19">
        <v>0</v>
      </c>
      <c r="O118" s="19">
        <f t="shared" si="7"/>
        <v>0</v>
      </c>
      <c r="P118" s="19">
        <v>0</v>
      </c>
      <c r="Q118" s="19">
        <f t="shared" si="5"/>
        <v>0</v>
      </c>
      <c r="R118" s="19"/>
      <c r="S118" s="19">
        <f>+M118</f>
        <v>-14.11881153140348</v>
      </c>
      <c r="T118" s="18"/>
      <c r="U118" s="19">
        <f t="shared" si="6"/>
        <v>-14.11881153140348</v>
      </c>
      <c r="V118" s="18"/>
    </row>
    <row r="119" spans="1:22" s="4" customFormat="1" ht="14" x14ac:dyDescent="0.3">
      <c r="A119" s="18" t="s">
        <v>42</v>
      </c>
      <c r="B119" s="18" t="s">
        <v>133</v>
      </c>
      <c r="C119" s="18" t="s">
        <v>134</v>
      </c>
      <c r="D119" s="18" t="s">
        <v>155</v>
      </c>
      <c r="E119" s="18" t="s">
        <v>156</v>
      </c>
      <c r="F119" s="18" t="s">
        <v>94</v>
      </c>
      <c r="G119" s="18" t="s">
        <v>45</v>
      </c>
      <c r="H119" s="18" t="s">
        <v>86</v>
      </c>
      <c r="I119" s="18" t="s">
        <v>87</v>
      </c>
      <c r="J119" s="19">
        <v>-1185.71</v>
      </c>
      <c r="K119" s="19">
        <v>-1185.71</v>
      </c>
      <c r="L119" s="19">
        <v>-1186</v>
      </c>
      <c r="M119" s="19">
        <v>0.28999999999996362</v>
      </c>
      <c r="N119" s="19">
        <v>0</v>
      </c>
      <c r="O119" s="19">
        <f t="shared" si="7"/>
        <v>0</v>
      </c>
      <c r="P119" s="19">
        <v>0</v>
      </c>
      <c r="Q119" s="19">
        <f t="shared" si="5"/>
        <v>0</v>
      </c>
      <c r="R119" s="19"/>
      <c r="S119" s="19"/>
      <c r="T119" s="18"/>
      <c r="U119" s="19">
        <f t="shared" si="6"/>
        <v>0</v>
      </c>
      <c r="V119" s="18"/>
    </row>
    <row r="120" spans="1:22" s="4" customFormat="1" ht="14" x14ac:dyDescent="0.3">
      <c r="A120" s="18" t="s">
        <v>42</v>
      </c>
      <c r="B120" s="18" t="s">
        <v>133</v>
      </c>
      <c r="C120" s="18" t="s">
        <v>134</v>
      </c>
      <c r="D120" s="18" t="s">
        <v>157</v>
      </c>
      <c r="E120" s="18" t="s">
        <v>158</v>
      </c>
      <c r="F120" s="18" t="s">
        <v>94</v>
      </c>
      <c r="G120" s="18" t="s">
        <v>45</v>
      </c>
      <c r="H120" s="18" t="s">
        <v>95</v>
      </c>
      <c r="I120" s="18" t="s">
        <v>96</v>
      </c>
      <c r="J120" s="19">
        <v>-1268.6731229835882</v>
      </c>
      <c r="K120" s="19">
        <v>-167</v>
      </c>
      <c r="L120" s="19">
        <v>1.8451890493906831E-3</v>
      </c>
      <c r="M120" s="19">
        <v>-1268.6749681726376</v>
      </c>
      <c r="N120" s="19">
        <v>-1101.6731229835882</v>
      </c>
      <c r="O120" s="19">
        <f t="shared" si="7"/>
        <v>-1101.6731229835882</v>
      </c>
      <c r="P120" s="19">
        <v>0</v>
      </c>
      <c r="Q120" s="19">
        <f t="shared" si="5"/>
        <v>-1101.6731229835882</v>
      </c>
      <c r="R120" s="19"/>
      <c r="S120" s="18"/>
      <c r="T120" s="19">
        <f>+M120-N120</f>
        <v>-167.00184518904939</v>
      </c>
      <c r="U120" s="19">
        <f t="shared" si="6"/>
        <v>-167.00184518904939</v>
      </c>
      <c r="V120" s="18"/>
    </row>
    <row r="121" spans="1:22" s="4" customFormat="1" ht="14" x14ac:dyDescent="0.3">
      <c r="A121" s="18" t="s">
        <v>42</v>
      </c>
      <c r="B121" s="18" t="s">
        <v>133</v>
      </c>
      <c r="C121" s="18" t="s">
        <v>134</v>
      </c>
      <c r="D121" s="18" t="s">
        <v>157</v>
      </c>
      <c r="E121" s="18" t="s">
        <v>158</v>
      </c>
      <c r="F121" s="18" t="s">
        <v>94</v>
      </c>
      <c r="G121" s="18" t="s">
        <v>45</v>
      </c>
      <c r="H121" s="18" t="s">
        <v>97</v>
      </c>
      <c r="I121" s="18" t="s">
        <v>98</v>
      </c>
      <c r="J121" s="19">
        <v>-156560.24984599999</v>
      </c>
      <c r="K121" s="19">
        <v>-655.27</v>
      </c>
      <c r="L121" s="19">
        <v>-156010.71794</v>
      </c>
      <c r="M121" s="19">
        <v>-549</v>
      </c>
      <c r="N121" s="19">
        <v>-549</v>
      </c>
      <c r="O121" s="19">
        <f t="shared" si="7"/>
        <v>-549</v>
      </c>
      <c r="P121" s="19">
        <v>0</v>
      </c>
      <c r="Q121" s="19">
        <f t="shared" si="5"/>
        <v>-549</v>
      </c>
      <c r="R121" s="19"/>
      <c r="S121" s="18"/>
      <c r="T121" s="18"/>
      <c r="U121" s="19">
        <f t="shared" si="6"/>
        <v>0</v>
      </c>
      <c r="V121" s="18"/>
    </row>
    <row r="122" spans="1:22" s="4" customFormat="1" ht="14" x14ac:dyDescent="0.3">
      <c r="A122" s="18" t="s">
        <v>42</v>
      </c>
      <c r="B122" s="18" t="s">
        <v>133</v>
      </c>
      <c r="C122" s="18" t="s">
        <v>134</v>
      </c>
      <c r="D122" s="18" t="s">
        <v>157</v>
      </c>
      <c r="E122" s="18" t="s">
        <v>158</v>
      </c>
      <c r="F122" s="18" t="s">
        <v>94</v>
      </c>
      <c r="G122" s="18" t="s">
        <v>45</v>
      </c>
      <c r="H122" s="18" t="s">
        <v>46</v>
      </c>
      <c r="I122" s="18" t="s">
        <v>46</v>
      </c>
      <c r="J122" s="19">
        <v>-3871463.0779369003</v>
      </c>
      <c r="K122" s="19">
        <v>-283135</v>
      </c>
      <c r="L122" s="19">
        <v>-2973358.4493475803</v>
      </c>
      <c r="M122" s="19">
        <v>-898104.62858932023</v>
      </c>
      <c r="N122" s="19">
        <v>-898104.62858932023</v>
      </c>
      <c r="O122" s="19">
        <f t="shared" si="7"/>
        <v>-898104.62858932023</v>
      </c>
      <c r="P122" s="19">
        <v>0</v>
      </c>
      <c r="Q122" s="19">
        <f t="shared" ref="Q122:Q172" si="8">+O122+P122</f>
        <v>-898104.62858932023</v>
      </c>
      <c r="R122" s="19"/>
      <c r="S122" s="18"/>
      <c r="T122" s="18"/>
      <c r="U122" s="19">
        <f t="shared" ref="U122:U172" si="9">+S122+T122</f>
        <v>0</v>
      </c>
      <c r="V122" s="18"/>
    </row>
    <row r="123" spans="1:22" s="4" customFormat="1" ht="14" x14ac:dyDescent="0.3">
      <c r="A123" s="18" t="s">
        <v>42</v>
      </c>
      <c r="B123" s="18" t="s">
        <v>133</v>
      </c>
      <c r="C123" s="18" t="s">
        <v>134</v>
      </c>
      <c r="D123" s="18" t="s">
        <v>157</v>
      </c>
      <c r="E123" s="18" t="s">
        <v>158</v>
      </c>
      <c r="F123" s="18" t="s">
        <v>94</v>
      </c>
      <c r="G123" s="18" t="s">
        <v>45</v>
      </c>
      <c r="H123" s="18" t="s">
        <v>159</v>
      </c>
      <c r="I123" s="18" t="s">
        <v>160</v>
      </c>
      <c r="J123" s="19">
        <v>-10677449</v>
      </c>
      <c r="K123" s="19">
        <v>-5577449</v>
      </c>
      <c r="L123" s="19">
        <v>-10677448.639999999</v>
      </c>
      <c r="M123" s="19">
        <v>-0.3600000012665987</v>
      </c>
      <c r="N123" s="19">
        <v>-0.3600000012665987</v>
      </c>
      <c r="O123" s="19">
        <f t="shared" si="7"/>
        <v>-0.3600000012665987</v>
      </c>
      <c r="P123" s="19">
        <v>0</v>
      </c>
      <c r="Q123" s="19">
        <f t="shared" si="8"/>
        <v>-0.3600000012665987</v>
      </c>
      <c r="R123" s="19"/>
      <c r="S123" s="18"/>
      <c r="T123" s="18"/>
      <c r="U123" s="19">
        <f t="shared" si="9"/>
        <v>0</v>
      </c>
      <c r="V123" s="18"/>
    </row>
    <row r="124" spans="1:22" s="4" customFormat="1" ht="14" x14ac:dyDescent="0.3">
      <c r="A124" s="18" t="s">
        <v>42</v>
      </c>
      <c r="B124" s="18" t="s">
        <v>133</v>
      </c>
      <c r="C124" s="18" t="s">
        <v>134</v>
      </c>
      <c r="D124" s="18" t="s">
        <v>157</v>
      </c>
      <c r="E124" s="18" t="s">
        <v>158</v>
      </c>
      <c r="F124" s="18" t="s">
        <v>94</v>
      </c>
      <c r="G124" s="18" t="s">
        <v>45</v>
      </c>
      <c r="H124" s="18" t="s">
        <v>161</v>
      </c>
      <c r="I124" s="18" t="s">
        <v>162</v>
      </c>
      <c r="J124" s="19">
        <v>-800000</v>
      </c>
      <c r="K124" s="19">
        <v>0</v>
      </c>
      <c r="L124" s="19">
        <v>-108.38</v>
      </c>
      <c r="M124" s="19">
        <v>-799891.62</v>
      </c>
      <c r="N124" s="19">
        <v>-799891.62</v>
      </c>
      <c r="O124" s="19">
        <f t="shared" si="7"/>
        <v>-0.61999999999534339</v>
      </c>
      <c r="P124" s="19">
        <f>-799892+1</f>
        <v>-799891</v>
      </c>
      <c r="Q124" s="19">
        <f>+O124+P124+1</f>
        <v>-799890.62</v>
      </c>
      <c r="R124" s="19"/>
      <c r="S124" s="18"/>
      <c r="T124" s="18"/>
      <c r="U124" s="19">
        <f t="shared" si="9"/>
        <v>0</v>
      </c>
      <c r="V124" s="18"/>
    </row>
    <row r="125" spans="1:22" s="4" customFormat="1" ht="14" x14ac:dyDescent="0.3">
      <c r="A125" s="18" t="s">
        <v>42</v>
      </c>
      <c r="B125" s="18" t="s">
        <v>133</v>
      </c>
      <c r="C125" s="18" t="s">
        <v>134</v>
      </c>
      <c r="D125" s="18" t="s">
        <v>157</v>
      </c>
      <c r="E125" s="18" t="s">
        <v>158</v>
      </c>
      <c r="F125" s="18" t="s">
        <v>94</v>
      </c>
      <c r="G125" s="18" t="s">
        <v>45</v>
      </c>
      <c r="H125" s="18" t="s">
        <v>114</v>
      </c>
      <c r="I125" s="18" t="s">
        <v>115</v>
      </c>
      <c r="J125" s="19">
        <v>-100198.73917266987</v>
      </c>
      <c r="K125" s="19">
        <v>0</v>
      </c>
      <c r="L125" s="19">
        <v>-86282.298473710383</v>
      </c>
      <c r="M125" s="19">
        <v>-13917</v>
      </c>
      <c r="N125" s="19">
        <v>0</v>
      </c>
      <c r="O125" s="19">
        <f t="shared" si="7"/>
        <v>0</v>
      </c>
      <c r="P125" s="19">
        <v>0</v>
      </c>
      <c r="Q125" s="19">
        <f t="shared" si="8"/>
        <v>0</v>
      </c>
      <c r="R125" s="19"/>
      <c r="S125" s="18"/>
      <c r="T125" s="20">
        <f>+M125</f>
        <v>-13917</v>
      </c>
      <c r="U125" s="19">
        <f t="shared" si="9"/>
        <v>-13917</v>
      </c>
      <c r="V125" s="18"/>
    </row>
    <row r="126" spans="1:22" s="4" customFormat="1" ht="14" x14ac:dyDescent="0.3">
      <c r="A126" s="18" t="s">
        <v>42</v>
      </c>
      <c r="B126" s="18" t="s">
        <v>133</v>
      </c>
      <c r="C126" s="18" t="s">
        <v>134</v>
      </c>
      <c r="D126" s="18" t="s">
        <v>157</v>
      </c>
      <c r="E126" s="18" t="s">
        <v>158</v>
      </c>
      <c r="F126" s="18" t="s">
        <v>94</v>
      </c>
      <c r="G126" s="18" t="s">
        <v>45</v>
      </c>
      <c r="H126" s="18" t="s">
        <v>49</v>
      </c>
      <c r="I126" s="18" t="s">
        <v>50</v>
      </c>
      <c r="J126" s="19">
        <v>-133422</v>
      </c>
      <c r="K126" s="19">
        <v>-133422</v>
      </c>
      <c r="L126" s="19">
        <v>-120202.11000000002</v>
      </c>
      <c r="M126" s="19">
        <v>-13219.890000000014</v>
      </c>
      <c r="N126" s="19">
        <v>0</v>
      </c>
      <c r="O126" s="19">
        <f t="shared" si="7"/>
        <v>0</v>
      </c>
      <c r="P126" s="19">
        <v>0</v>
      </c>
      <c r="Q126" s="19">
        <f t="shared" si="8"/>
        <v>0</v>
      </c>
      <c r="R126" s="19"/>
      <c r="S126" s="18"/>
      <c r="T126" s="19">
        <f>+M126</f>
        <v>-13219.890000000014</v>
      </c>
      <c r="U126" s="19">
        <f t="shared" si="9"/>
        <v>-13219.890000000014</v>
      </c>
      <c r="V126" s="18"/>
    </row>
    <row r="127" spans="1:22" s="4" customFormat="1" ht="14" x14ac:dyDescent="0.3">
      <c r="A127" s="18" t="s">
        <v>42</v>
      </c>
      <c r="B127" s="18" t="s">
        <v>133</v>
      </c>
      <c r="C127" s="18" t="s">
        <v>134</v>
      </c>
      <c r="D127" s="18" t="s">
        <v>157</v>
      </c>
      <c r="E127" s="18" t="s">
        <v>158</v>
      </c>
      <c r="F127" s="18" t="s">
        <v>94</v>
      </c>
      <c r="G127" s="18" t="s">
        <v>45</v>
      </c>
      <c r="H127" s="18" t="s">
        <v>74</v>
      </c>
      <c r="I127" s="18" t="s">
        <v>75</v>
      </c>
      <c r="J127" s="19">
        <v>-44419.999999874999</v>
      </c>
      <c r="K127" s="19">
        <v>0</v>
      </c>
      <c r="L127" s="19">
        <v>0</v>
      </c>
      <c r="M127" s="19">
        <v>-44419.999999874999</v>
      </c>
      <c r="N127" s="19">
        <v>-44419.999999874999</v>
      </c>
      <c r="O127" s="19">
        <f t="shared" si="7"/>
        <v>1.2500095181167126E-7</v>
      </c>
      <c r="P127" s="19">
        <v>-44420</v>
      </c>
      <c r="Q127" s="19">
        <f t="shared" si="8"/>
        <v>-44419.999999874999</v>
      </c>
      <c r="R127" s="19"/>
      <c r="S127" s="18"/>
      <c r="T127" s="18"/>
      <c r="U127" s="19">
        <f t="shared" si="9"/>
        <v>0</v>
      </c>
      <c r="V127" s="18"/>
    </row>
    <row r="128" spans="1:22" s="4" customFormat="1" ht="14" x14ac:dyDescent="0.3">
      <c r="A128" s="18" t="s">
        <v>42</v>
      </c>
      <c r="B128" s="18" t="s">
        <v>133</v>
      </c>
      <c r="C128" s="18" t="s">
        <v>134</v>
      </c>
      <c r="D128" s="18" t="s">
        <v>157</v>
      </c>
      <c r="E128" s="18" t="s">
        <v>158</v>
      </c>
      <c r="F128" s="18" t="s">
        <v>94</v>
      </c>
      <c r="G128" s="18" t="s">
        <v>45</v>
      </c>
      <c r="H128" s="18" t="s">
        <v>145</v>
      </c>
      <c r="I128" s="18" t="s">
        <v>146</v>
      </c>
      <c r="J128" s="19">
        <v>-200000</v>
      </c>
      <c r="K128" s="19">
        <v>0</v>
      </c>
      <c r="L128" s="19">
        <v>-198999.04000000001</v>
      </c>
      <c r="M128" s="19">
        <v>-1000.9599999999919</v>
      </c>
      <c r="N128" s="19">
        <v>-1000.9599999999919</v>
      </c>
      <c r="O128" s="19">
        <v>0</v>
      </c>
      <c r="P128" s="19">
        <v>0</v>
      </c>
      <c r="Q128" s="19">
        <f t="shared" si="8"/>
        <v>0</v>
      </c>
      <c r="R128" s="19"/>
      <c r="S128" s="19">
        <f>+N128</f>
        <v>-1000.9599999999919</v>
      </c>
      <c r="T128" s="18"/>
      <c r="U128" s="19">
        <f t="shared" si="9"/>
        <v>-1000.9599999999919</v>
      </c>
      <c r="V128" s="18"/>
    </row>
    <row r="129" spans="1:22" s="4" customFormat="1" ht="14" x14ac:dyDescent="0.3">
      <c r="A129" s="18" t="s">
        <v>42</v>
      </c>
      <c r="B129" s="18" t="s">
        <v>133</v>
      </c>
      <c r="C129" s="18" t="s">
        <v>134</v>
      </c>
      <c r="D129" s="18" t="s">
        <v>157</v>
      </c>
      <c r="E129" s="18" t="s">
        <v>158</v>
      </c>
      <c r="F129" s="18" t="s">
        <v>94</v>
      </c>
      <c r="G129" s="18" t="s">
        <v>45</v>
      </c>
      <c r="H129" s="18" t="s">
        <v>86</v>
      </c>
      <c r="I129" s="18" t="s">
        <v>87</v>
      </c>
      <c r="J129" s="19">
        <v>-3175.9999899999998</v>
      </c>
      <c r="K129" s="19">
        <v>-3175.9999899999998</v>
      </c>
      <c r="L129" s="19">
        <v>-2254.8335030000003</v>
      </c>
      <c r="M129" s="19">
        <v>-921</v>
      </c>
      <c r="N129" s="19">
        <v>0</v>
      </c>
      <c r="O129" s="19">
        <f t="shared" si="7"/>
        <v>0</v>
      </c>
      <c r="P129" s="19">
        <v>0</v>
      </c>
      <c r="Q129" s="19">
        <f t="shared" si="8"/>
        <v>0</v>
      </c>
      <c r="R129" s="19"/>
      <c r="S129" s="19">
        <f>+M129</f>
        <v>-921</v>
      </c>
      <c r="T129" s="18"/>
      <c r="U129" s="19">
        <f t="shared" si="9"/>
        <v>-921</v>
      </c>
      <c r="V129" s="18"/>
    </row>
    <row r="130" spans="1:22" s="4" customFormat="1" ht="14" x14ac:dyDescent="0.3">
      <c r="A130" s="18" t="s">
        <v>42</v>
      </c>
      <c r="B130" s="18" t="s">
        <v>133</v>
      </c>
      <c r="C130" s="18" t="s">
        <v>134</v>
      </c>
      <c r="D130" s="18" t="s">
        <v>163</v>
      </c>
      <c r="E130" s="18" t="s">
        <v>164</v>
      </c>
      <c r="F130" s="18" t="s">
        <v>94</v>
      </c>
      <c r="G130" s="18" t="s">
        <v>45</v>
      </c>
      <c r="H130" s="18" t="s">
        <v>95</v>
      </c>
      <c r="I130" s="18" t="s">
        <v>96</v>
      </c>
      <c r="J130" s="19">
        <v>-857.70862068324152</v>
      </c>
      <c r="K130" s="19">
        <v>-111</v>
      </c>
      <c r="L130" s="19">
        <v>-601.93435076628373</v>
      </c>
      <c r="M130" s="19">
        <v>-255.77426991695802</v>
      </c>
      <c r="N130" s="19">
        <v>-255.77426991695802</v>
      </c>
      <c r="O130" s="19">
        <f t="shared" si="7"/>
        <v>-255.77426991695802</v>
      </c>
      <c r="P130" s="19">
        <v>0</v>
      </c>
      <c r="Q130" s="19">
        <f t="shared" si="8"/>
        <v>-255.77426991695802</v>
      </c>
      <c r="R130" s="19"/>
      <c r="S130" s="18"/>
      <c r="T130" s="19"/>
      <c r="U130" s="19">
        <f t="shared" si="9"/>
        <v>0</v>
      </c>
      <c r="V130" s="18"/>
    </row>
    <row r="131" spans="1:22" s="4" customFormat="1" ht="14" x14ac:dyDescent="0.3">
      <c r="A131" s="18" t="s">
        <v>42</v>
      </c>
      <c r="B131" s="18" t="s">
        <v>133</v>
      </c>
      <c r="C131" s="18" t="s">
        <v>134</v>
      </c>
      <c r="D131" s="18" t="s">
        <v>163</v>
      </c>
      <c r="E131" s="18" t="s">
        <v>164</v>
      </c>
      <c r="F131" s="18" t="s">
        <v>94</v>
      </c>
      <c r="G131" s="18" t="s">
        <v>45</v>
      </c>
      <c r="H131" s="18" t="s">
        <v>46</v>
      </c>
      <c r="I131" s="18" t="s">
        <v>46</v>
      </c>
      <c r="J131" s="19">
        <v>-150638.64194290433</v>
      </c>
      <c r="K131" s="19">
        <v>-1369</v>
      </c>
      <c r="L131" s="19">
        <v>-127370.3257508789</v>
      </c>
      <c r="M131" s="19">
        <v>-23268.316192025421</v>
      </c>
      <c r="N131" s="19">
        <v>-23268.316192025421</v>
      </c>
      <c r="O131" s="19">
        <f t="shared" si="7"/>
        <v>-23268.316192025421</v>
      </c>
      <c r="P131" s="19">
        <v>0</v>
      </c>
      <c r="Q131" s="19">
        <f t="shared" si="8"/>
        <v>-23268.316192025421</v>
      </c>
      <c r="R131" s="19"/>
      <c r="S131" s="18"/>
      <c r="T131" s="18"/>
      <c r="U131" s="19">
        <f t="shared" si="9"/>
        <v>0</v>
      </c>
      <c r="V131" s="18"/>
    </row>
    <row r="132" spans="1:22" s="4" customFormat="1" ht="14" x14ac:dyDescent="0.3">
      <c r="A132" s="18" t="s">
        <v>42</v>
      </c>
      <c r="B132" s="18" t="s">
        <v>133</v>
      </c>
      <c r="C132" s="18" t="s">
        <v>134</v>
      </c>
      <c r="D132" s="18" t="s">
        <v>163</v>
      </c>
      <c r="E132" s="18" t="s">
        <v>164</v>
      </c>
      <c r="F132" s="18" t="s">
        <v>94</v>
      </c>
      <c r="G132" s="18" t="s">
        <v>45</v>
      </c>
      <c r="H132" s="18" t="s">
        <v>86</v>
      </c>
      <c r="I132" s="18" t="s">
        <v>87</v>
      </c>
      <c r="J132" s="19">
        <v>-2223.9999900000003</v>
      </c>
      <c r="K132" s="19">
        <v>-2223.9999900000003</v>
      </c>
      <c r="L132" s="19">
        <v>-1566.918197</v>
      </c>
      <c r="M132" s="19">
        <v>-657.08179300000006</v>
      </c>
      <c r="N132" s="19">
        <v>0</v>
      </c>
      <c r="O132" s="19">
        <f t="shared" si="7"/>
        <v>0</v>
      </c>
      <c r="P132" s="19">
        <v>0</v>
      </c>
      <c r="Q132" s="19">
        <f t="shared" si="8"/>
        <v>0</v>
      </c>
      <c r="R132" s="19"/>
      <c r="S132" s="19">
        <f>+M132</f>
        <v>-657.08179300000006</v>
      </c>
      <c r="T132" s="18"/>
      <c r="U132" s="19">
        <f t="shared" si="9"/>
        <v>-657.08179300000006</v>
      </c>
      <c r="V132" s="18"/>
    </row>
    <row r="133" spans="1:22" s="4" customFormat="1" ht="14" x14ac:dyDescent="0.3">
      <c r="A133" s="18" t="s">
        <v>42</v>
      </c>
      <c r="B133" s="18" t="s">
        <v>133</v>
      </c>
      <c r="C133" s="18" t="s">
        <v>134</v>
      </c>
      <c r="D133" s="18" t="s">
        <v>165</v>
      </c>
      <c r="E133" s="18" t="s">
        <v>166</v>
      </c>
      <c r="F133" s="18" t="s">
        <v>94</v>
      </c>
      <c r="G133" s="18" t="s">
        <v>45</v>
      </c>
      <c r="H133" s="18" t="s">
        <v>95</v>
      </c>
      <c r="I133" s="18" t="s">
        <v>96</v>
      </c>
      <c r="J133" s="19">
        <v>-856.70862068324152</v>
      </c>
      <c r="K133" s="19">
        <v>-110</v>
      </c>
      <c r="L133" s="19">
        <v>-600.93435076628339</v>
      </c>
      <c r="M133" s="19">
        <v>-255.77426991695836</v>
      </c>
      <c r="N133" s="19">
        <v>-255.77426991695836</v>
      </c>
      <c r="O133" s="19">
        <f t="shared" si="7"/>
        <v>-255.77426991695836</v>
      </c>
      <c r="P133" s="19">
        <v>0</v>
      </c>
      <c r="Q133" s="19">
        <f t="shared" si="8"/>
        <v>-255.77426991695836</v>
      </c>
      <c r="R133" s="19"/>
      <c r="S133" s="18"/>
      <c r="T133" s="19"/>
      <c r="U133" s="19">
        <f t="shared" si="9"/>
        <v>0</v>
      </c>
      <c r="V133" s="18"/>
    </row>
    <row r="134" spans="1:22" s="4" customFormat="1" ht="14" x14ac:dyDescent="0.3">
      <c r="A134" s="18" t="s">
        <v>42</v>
      </c>
      <c r="B134" s="18" t="s">
        <v>133</v>
      </c>
      <c r="C134" s="18" t="s">
        <v>134</v>
      </c>
      <c r="D134" s="18" t="s">
        <v>165</v>
      </c>
      <c r="E134" s="18" t="s">
        <v>166</v>
      </c>
      <c r="F134" s="18" t="s">
        <v>94</v>
      </c>
      <c r="G134" s="18" t="s">
        <v>45</v>
      </c>
      <c r="H134" s="18" t="s">
        <v>46</v>
      </c>
      <c r="I134" s="18" t="s">
        <v>46</v>
      </c>
      <c r="J134" s="19">
        <v>-159322.3937032813</v>
      </c>
      <c r="K134" s="19">
        <v>-1989</v>
      </c>
      <c r="L134" s="19">
        <v>-135577.30825003263</v>
      </c>
      <c r="M134" s="19">
        <v>-23745.085453248677</v>
      </c>
      <c r="N134" s="19">
        <v>-23745.085453248677</v>
      </c>
      <c r="O134" s="19">
        <f t="shared" si="7"/>
        <v>-23745.085453248677</v>
      </c>
      <c r="P134" s="19">
        <v>0</v>
      </c>
      <c r="Q134" s="19">
        <f t="shared" si="8"/>
        <v>-23745.085453248677</v>
      </c>
      <c r="R134" s="19"/>
      <c r="S134" s="18"/>
      <c r="T134" s="18"/>
      <c r="U134" s="19">
        <f t="shared" si="9"/>
        <v>0</v>
      </c>
      <c r="V134" s="18"/>
    </row>
    <row r="135" spans="1:22" s="4" customFormat="1" ht="14" x14ac:dyDescent="0.3">
      <c r="A135" s="18" t="s">
        <v>42</v>
      </c>
      <c r="B135" s="18" t="s">
        <v>133</v>
      </c>
      <c r="C135" s="18" t="s">
        <v>134</v>
      </c>
      <c r="D135" s="18" t="s">
        <v>165</v>
      </c>
      <c r="E135" s="18" t="s">
        <v>166</v>
      </c>
      <c r="F135" s="18" t="s">
        <v>94</v>
      </c>
      <c r="G135" s="18" t="s">
        <v>45</v>
      </c>
      <c r="H135" s="18" t="s">
        <v>86</v>
      </c>
      <c r="I135" s="18" t="s">
        <v>87</v>
      </c>
      <c r="J135" s="19">
        <v>-2300.9999900000003</v>
      </c>
      <c r="K135" s="19">
        <v>-2300.9999900000003</v>
      </c>
      <c r="L135" s="19">
        <v>-1643.3532310000003</v>
      </c>
      <c r="M135" s="19">
        <v>-657.64675899999975</v>
      </c>
      <c r="N135" s="19">
        <v>0</v>
      </c>
      <c r="O135" s="19">
        <f t="shared" si="7"/>
        <v>0</v>
      </c>
      <c r="P135" s="19">
        <v>0</v>
      </c>
      <c r="Q135" s="19">
        <f t="shared" si="8"/>
        <v>0</v>
      </c>
      <c r="R135" s="19"/>
      <c r="S135" s="19">
        <f>+M135</f>
        <v>-657.64675899999975</v>
      </c>
      <c r="T135" s="18"/>
      <c r="U135" s="19">
        <f t="shared" si="9"/>
        <v>-657.64675899999975</v>
      </c>
      <c r="V135" s="18"/>
    </row>
    <row r="136" spans="1:22" s="4" customFormat="1" ht="14" x14ac:dyDescent="0.3">
      <c r="A136" s="18" t="s">
        <v>42</v>
      </c>
      <c r="B136" s="18" t="s">
        <v>167</v>
      </c>
      <c r="C136" s="18" t="s">
        <v>168</v>
      </c>
      <c r="D136" s="18" t="s">
        <v>169</v>
      </c>
      <c r="E136" s="18" t="s">
        <v>170</v>
      </c>
      <c r="F136" s="18" t="s">
        <v>94</v>
      </c>
      <c r="G136" s="18" t="s">
        <v>45</v>
      </c>
      <c r="H136" s="18" t="s">
        <v>95</v>
      </c>
      <c r="I136" s="18" t="s">
        <v>96</v>
      </c>
      <c r="J136" s="19">
        <v>-18429.791860521247</v>
      </c>
      <c r="K136" s="19">
        <v>-11781</v>
      </c>
      <c r="L136" s="19">
        <v>-4726.0566983524895</v>
      </c>
      <c r="M136" s="19">
        <v>-13703.735162168758</v>
      </c>
      <c r="N136" s="19">
        <v>-6648.7918605212471</v>
      </c>
      <c r="O136" s="19">
        <f t="shared" si="7"/>
        <v>-6648.7918605212471</v>
      </c>
      <c r="P136" s="19">
        <v>0</v>
      </c>
      <c r="Q136" s="19">
        <f t="shared" si="8"/>
        <v>-6648.7918605212471</v>
      </c>
      <c r="R136" s="19"/>
      <c r="S136" s="18"/>
      <c r="T136" s="19">
        <f>+M136-N136</f>
        <v>-7054.9433016475105</v>
      </c>
      <c r="U136" s="19">
        <f t="shared" si="9"/>
        <v>-7054.9433016475105</v>
      </c>
      <c r="V136" s="18"/>
    </row>
    <row r="137" spans="1:22" s="4" customFormat="1" ht="14" x14ac:dyDescent="0.3">
      <c r="A137" s="18" t="s">
        <v>42</v>
      </c>
      <c r="B137" s="18" t="s">
        <v>167</v>
      </c>
      <c r="C137" s="18" t="s">
        <v>168</v>
      </c>
      <c r="D137" s="18" t="s">
        <v>169</v>
      </c>
      <c r="E137" s="18" t="s">
        <v>170</v>
      </c>
      <c r="F137" s="18" t="s">
        <v>94</v>
      </c>
      <c r="G137" s="18" t="s">
        <v>45</v>
      </c>
      <c r="H137" s="18" t="s">
        <v>97</v>
      </c>
      <c r="I137" s="18" t="s">
        <v>98</v>
      </c>
      <c r="J137" s="19">
        <v>-4541755.9539606618</v>
      </c>
      <c r="K137" s="19">
        <v>-953574.68798021995</v>
      </c>
      <c r="L137" s="19">
        <v>-4258943.3739600005</v>
      </c>
      <c r="M137" s="19">
        <v>-282812.58000066038</v>
      </c>
      <c r="N137" s="19">
        <v>-282812.58000066038</v>
      </c>
      <c r="O137" s="19">
        <f t="shared" si="7"/>
        <v>-282812.58000066038</v>
      </c>
      <c r="P137" s="19">
        <v>0</v>
      </c>
      <c r="Q137" s="19">
        <f t="shared" si="8"/>
        <v>-282812.58000066038</v>
      </c>
      <c r="R137" s="19"/>
      <c r="S137" s="18"/>
      <c r="T137" s="18"/>
      <c r="U137" s="19">
        <f t="shared" si="9"/>
        <v>0</v>
      </c>
      <c r="V137" s="18"/>
    </row>
    <row r="138" spans="1:22" s="42" customFormat="1" ht="42" x14ac:dyDescent="0.35">
      <c r="A138" s="39" t="s">
        <v>42</v>
      </c>
      <c r="B138" s="39" t="s">
        <v>167</v>
      </c>
      <c r="C138" s="39" t="s">
        <v>168</v>
      </c>
      <c r="D138" s="39" t="s">
        <v>169</v>
      </c>
      <c r="E138" s="39" t="s">
        <v>170</v>
      </c>
      <c r="F138" s="39" t="s">
        <v>94</v>
      </c>
      <c r="G138" s="39" t="s">
        <v>45</v>
      </c>
      <c r="H138" s="39" t="s">
        <v>46</v>
      </c>
      <c r="I138" s="39" t="s">
        <v>46</v>
      </c>
      <c r="J138" s="40">
        <v>-90559236.050656676</v>
      </c>
      <c r="K138" s="40">
        <v>-37920715.999700002</v>
      </c>
      <c r="L138" s="40">
        <v>-54315152.661929265</v>
      </c>
      <c r="M138" s="40">
        <f>-36244083.3887274-1</f>
        <v>-36244084.388727397</v>
      </c>
      <c r="N138" s="40">
        <f>-36244083.3887274-1</f>
        <v>-36244084.388727397</v>
      </c>
      <c r="O138" s="43">
        <f>+N138-P138+200000</f>
        <v>-36044084.388727397</v>
      </c>
      <c r="P138" s="43">
        <v>0</v>
      </c>
      <c r="Q138" s="43">
        <f t="shared" si="8"/>
        <v>-36044084.388727397</v>
      </c>
      <c r="R138" s="40"/>
      <c r="S138" s="39"/>
      <c r="T138" s="39"/>
      <c r="U138" s="40">
        <f t="shared" si="9"/>
        <v>0</v>
      </c>
      <c r="V138" s="44" t="s">
        <v>237</v>
      </c>
    </row>
    <row r="139" spans="1:22" s="4" customFormat="1" ht="14" x14ac:dyDescent="0.3">
      <c r="A139" s="18" t="s">
        <v>42</v>
      </c>
      <c r="B139" s="18" t="s">
        <v>167</v>
      </c>
      <c r="C139" s="18" t="s">
        <v>168</v>
      </c>
      <c r="D139" s="18" t="s">
        <v>169</v>
      </c>
      <c r="E139" s="18" t="s">
        <v>170</v>
      </c>
      <c r="F139" s="18" t="s">
        <v>94</v>
      </c>
      <c r="G139" s="18" t="s">
        <v>45</v>
      </c>
      <c r="H139" s="18" t="s">
        <v>54</v>
      </c>
      <c r="I139" s="18" t="s">
        <v>55</v>
      </c>
      <c r="J139" s="19">
        <v>-279999.99998000008</v>
      </c>
      <c r="K139" s="19">
        <v>-280000</v>
      </c>
      <c r="L139" s="19">
        <v>-115260</v>
      </c>
      <c r="M139" s="19">
        <v>-164739.99998000008</v>
      </c>
      <c r="N139" s="19">
        <v>0</v>
      </c>
      <c r="O139" s="19">
        <f t="shared" si="7"/>
        <v>0</v>
      </c>
      <c r="P139" s="19">
        <v>0</v>
      </c>
      <c r="Q139" s="19">
        <f t="shared" si="8"/>
        <v>0</v>
      </c>
      <c r="R139" s="19"/>
      <c r="S139" s="18"/>
      <c r="T139" s="19">
        <f>+M139</f>
        <v>-164739.99998000008</v>
      </c>
      <c r="U139" s="19">
        <f t="shared" si="9"/>
        <v>-164739.99998000008</v>
      </c>
      <c r="V139" s="18"/>
    </row>
    <row r="140" spans="1:22" s="4" customFormat="1" ht="14" x14ac:dyDescent="0.3">
      <c r="A140" s="18" t="s">
        <v>42</v>
      </c>
      <c r="B140" s="18" t="s">
        <v>167</v>
      </c>
      <c r="C140" s="18" t="s">
        <v>168</v>
      </c>
      <c r="D140" s="18" t="s">
        <v>169</v>
      </c>
      <c r="E140" s="18" t="s">
        <v>170</v>
      </c>
      <c r="F140" s="18" t="s">
        <v>94</v>
      </c>
      <c r="G140" s="18" t="s">
        <v>45</v>
      </c>
      <c r="H140" s="18" t="s">
        <v>86</v>
      </c>
      <c r="I140" s="18" t="s">
        <v>87</v>
      </c>
      <c r="J140" s="19">
        <v>-5538.9998999999998</v>
      </c>
      <c r="K140" s="19">
        <v>-5538.9998999999998</v>
      </c>
      <c r="L140" s="19">
        <v>-5090.276321280001</v>
      </c>
      <c r="M140" s="19">
        <f>-448.72357872</f>
        <v>-448.72357871999998</v>
      </c>
      <c r="N140" s="19">
        <v>0</v>
      </c>
      <c r="O140" s="19">
        <f t="shared" si="7"/>
        <v>0</v>
      </c>
      <c r="P140" s="19">
        <v>0</v>
      </c>
      <c r="Q140" s="19">
        <f t="shared" si="8"/>
        <v>0</v>
      </c>
      <c r="R140" s="19"/>
      <c r="S140" s="19">
        <f>+M140</f>
        <v>-448.72357871999998</v>
      </c>
      <c r="T140" s="18"/>
      <c r="U140" s="19">
        <f t="shared" si="9"/>
        <v>-448.72357871999998</v>
      </c>
      <c r="V140" s="18"/>
    </row>
    <row r="141" spans="1:22" s="4" customFormat="1" ht="14" x14ac:dyDescent="0.3">
      <c r="A141" s="18" t="s">
        <v>42</v>
      </c>
      <c r="B141" s="18" t="s">
        <v>167</v>
      </c>
      <c r="C141" s="18" t="s">
        <v>168</v>
      </c>
      <c r="D141" s="18" t="s">
        <v>171</v>
      </c>
      <c r="E141" s="18" t="s">
        <v>172</v>
      </c>
      <c r="F141" s="18" t="s">
        <v>94</v>
      </c>
      <c r="G141" s="18" t="s">
        <v>45</v>
      </c>
      <c r="H141" s="18" t="s">
        <v>95</v>
      </c>
      <c r="I141" s="18" t="s">
        <v>96</v>
      </c>
      <c r="J141" s="19">
        <v>-3825.955841080483</v>
      </c>
      <c r="K141" s="19">
        <v>-2251</v>
      </c>
      <c r="L141" s="19">
        <v>-3825.9158553103453</v>
      </c>
      <c r="M141" s="19">
        <v>-3.9985770137718646E-2</v>
      </c>
      <c r="N141" s="19">
        <v>-3.9985770137718646E-2</v>
      </c>
      <c r="O141" s="19">
        <f t="shared" si="7"/>
        <v>-3.9985770137718646E-2</v>
      </c>
      <c r="P141" s="19">
        <v>0</v>
      </c>
      <c r="Q141" s="19">
        <f t="shared" si="8"/>
        <v>-3.9985770137718646E-2</v>
      </c>
      <c r="R141" s="19"/>
      <c r="S141" s="18"/>
      <c r="T141" s="19"/>
      <c r="U141" s="19">
        <f t="shared" si="9"/>
        <v>0</v>
      </c>
      <c r="V141" s="18"/>
    </row>
    <row r="142" spans="1:22" s="4" customFormat="1" ht="14" x14ac:dyDescent="0.3">
      <c r="A142" s="18" t="s">
        <v>42</v>
      </c>
      <c r="B142" s="18" t="s">
        <v>167</v>
      </c>
      <c r="C142" s="18" t="s">
        <v>168</v>
      </c>
      <c r="D142" s="18" t="s">
        <v>171</v>
      </c>
      <c r="E142" s="18" t="s">
        <v>172</v>
      </c>
      <c r="F142" s="18" t="s">
        <v>94</v>
      </c>
      <c r="G142" s="18" t="s">
        <v>45</v>
      </c>
      <c r="H142" s="18" t="s">
        <v>46</v>
      </c>
      <c r="I142" s="18" t="s">
        <v>46</v>
      </c>
      <c r="J142" s="19">
        <v>-564612.82428314839</v>
      </c>
      <c r="K142" s="19">
        <v>-3046</v>
      </c>
      <c r="L142" s="19">
        <v>-455812.32508173492</v>
      </c>
      <c r="M142" s="19">
        <v>-108800.49920141348</v>
      </c>
      <c r="N142" s="19">
        <v>-108800.49920141348</v>
      </c>
      <c r="O142" s="19">
        <f t="shared" si="7"/>
        <v>-108800.49920141348</v>
      </c>
      <c r="P142" s="19">
        <v>0</v>
      </c>
      <c r="Q142" s="19">
        <f t="shared" si="8"/>
        <v>-108800.49920141348</v>
      </c>
      <c r="R142" s="19"/>
      <c r="S142" s="18"/>
      <c r="T142" s="18"/>
      <c r="U142" s="19">
        <f t="shared" si="9"/>
        <v>0</v>
      </c>
      <c r="V142" s="18"/>
    </row>
    <row r="143" spans="1:22" s="4" customFormat="1" ht="14" x14ac:dyDescent="0.3">
      <c r="A143" s="18" t="s">
        <v>42</v>
      </c>
      <c r="B143" s="18" t="s">
        <v>167</v>
      </c>
      <c r="C143" s="18" t="s">
        <v>168</v>
      </c>
      <c r="D143" s="18" t="s">
        <v>171</v>
      </c>
      <c r="E143" s="18" t="s">
        <v>172</v>
      </c>
      <c r="F143" s="18" t="s">
        <v>94</v>
      </c>
      <c r="G143" s="18" t="s">
        <v>45</v>
      </c>
      <c r="H143" s="18" t="s">
        <v>86</v>
      </c>
      <c r="I143" s="18" t="s">
        <v>87</v>
      </c>
      <c r="J143" s="19">
        <v>-1389.9999</v>
      </c>
      <c r="K143" s="19">
        <v>-1389.9999</v>
      </c>
      <c r="L143" s="19">
        <v>-1277.5400532899998</v>
      </c>
      <c r="M143" s="19">
        <v>-112.45984671000002</v>
      </c>
      <c r="N143" s="19">
        <v>0</v>
      </c>
      <c r="O143" s="19">
        <f t="shared" ref="O143:O193" si="10">+N143-P143</f>
        <v>0</v>
      </c>
      <c r="P143" s="19">
        <v>0</v>
      </c>
      <c r="Q143" s="19">
        <f t="shared" si="8"/>
        <v>0</v>
      </c>
      <c r="R143" s="19"/>
      <c r="S143" s="19">
        <f>+M143</f>
        <v>-112.45984671000002</v>
      </c>
      <c r="T143" s="18"/>
      <c r="U143" s="19">
        <f t="shared" si="9"/>
        <v>-112.45984671000002</v>
      </c>
      <c r="V143" s="18"/>
    </row>
    <row r="144" spans="1:22" s="4" customFormat="1" ht="14" x14ac:dyDescent="0.3">
      <c r="A144" s="18" t="s">
        <v>42</v>
      </c>
      <c r="B144" s="18" t="s">
        <v>167</v>
      </c>
      <c r="C144" s="18" t="s">
        <v>173</v>
      </c>
      <c r="D144" s="18" t="s">
        <v>174</v>
      </c>
      <c r="E144" s="18" t="s">
        <v>175</v>
      </c>
      <c r="F144" s="18" t="s">
        <v>94</v>
      </c>
      <c r="G144" s="18" t="s">
        <v>45</v>
      </c>
      <c r="H144" s="18" t="s">
        <v>95</v>
      </c>
      <c r="I144" s="18" t="s">
        <v>96</v>
      </c>
      <c r="J144" s="19">
        <v>-27943.255216967918</v>
      </c>
      <c r="K144" s="19">
        <v>-7205</v>
      </c>
      <c r="L144" s="19">
        <v>-27943.252572965521</v>
      </c>
      <c r="M144" s="19">
        <v>-2.6440023993927753E-3</v>
      </c>
      <c r="N144" s="19">
        <v>-2.6440023993927753E-3</v>
      </c>
      <c r="O144" s="19">
        <f t="shared" si="10"/>
        <v>-2.6440023993927753E-3</v>
      </c>
      <c r="P144" s="19">
        <v>0</v>
      </c>
      <c r="Q144" s="19">
        <f t="shared" si="8"/>
        <v>-2.6440023993927753E-3</v>
      </c>
      <c r="R144" s="19"/>
      <c r="S144" s="18"/>
      <c r="T144" s="19"/>
      <c r="U144" s="19">
        <f t="shared" si="9"/>
        <v>0</v>
      </c>
      <c r="V144" s="18"/>
    </row>
    <row r="145" spans="1:22" s="4" customFormat="1" ht="14" x14ac:dyDescent="0.3">
      <c r="A145" s="18" t="s">
        <v>42</v>
      </c>
      <c r="B145" s="18" t="s">
        <v>167</v>
      </c>
      <c r="C145" s="18" t="s">
        <v>173</v>
      </c>
      <c r="D145" s="18" t="s">
        <v>174</v>
      </c>
      <c r="E145" s="18" t="s">
        <v>175</v>
      </c>
      <c r="F145" s="18" t="s">
        <v>94</v>
      </c>
      <c r="G145" s="18" t="s">
        <v>45</v>
      </c>
      <c r="H145" s="18" t="s">
        <v>46</v>
      </c>
      <c r="I145" s="18" t="s">
        <v>46</v>
      </c>
      <c r="J145" s="19">
        <v>-481122.31411946676</v>
      </c>
      <c r="K145" s="19">
        <v>-54832</v>
      </c>
      <c r="L145" s="19">
        <v>-480290.72644268814</v>
      </c>
      <c r="M145" s="19">
        <v>-831</v>
      </c>
      <c r="N145" s="19">
        <v>-831</v>
      </c>
      <c r="O145" s="19">
        <v>0</v>
      </c>
      <c r="P145" s="19">
        <v>0</v>
      </c>
      <c r="Q145" s="19">
        <f t="shared" si="8"/>
        <v>0</v>
      </c>
      <c r="R145" s="19"/>
      <c r="S145" s="18"/>
      <c r="T145" s="19">
        <f>+N145</f>
        <v>-831</v>
      </c>
      <c r="U145" s="19">
        <f t="shared" si="9"/>
        <v>-831</v>
      </c>
      <c r="V145" s="18"/>
    </row>
    <row r="146" spans="1:22" s="4" customFormat="1" ht="14" x14ac:dyDescent="0.3">
      <c r="A146" s="18" t="s">
        <v>42</v>
      </c>
      <c r="B146" s="18" t="s">
        <v>167</v>
      </c>
      <c r="C146" s="18" t="s">
        <v>173</v>
      </c>
      <c r="D146" s="18" t="s">
        <v>174</v>
      </c>
      <c r="E146" s="18" t="s">
        <v>175</v>
      </c>
      <c r="F146" s="18" t="s">
        <v>94</v>
      </c>
      <c r="G146" s="18" t="s">
        <v>45</v>
      </c>
      <c r="H146" s="18" t="s">
        <v>86</v>
      </c>
      <c r="I146" s="18" t="s">
        <v>87</v>
      </c>
      <c r="J146" s="19">
        <v>-4927.9999000000043</v>
      </c>
      <c r="K146" s="19">
        <v>-4927.9999000000043</v>
      </c>
      <c r="L146" s="19">
        <v>-4528.5563756699994</v>
      </c>
      <c r="M146" s="19">
        <v>-399.44352433000495</v>
      </c>
      <c r="N146" s="19">
        <v>0</v>
      </c>
      <c r="O146" s="19">
        <f t="shared" si="10"/>
        <v>0</v>
      </c>
      <c r="P146" s="19">
        <v>0</v>
      </c>
      <c r="Q146" s="19">
        <f t="shared" si="8"/>
        <v>0</v>
      </c>
      <c r="R146" s="19"/>
      <c r="S146" s="19">
        <f>+M146</f>
        <v>-399.44352433000495</v>
      </c>
      <c r="T146" s="18"/>
      <c r="U146" s="19">
        <f t="shared" si="9"/>
        <v>-399.44352433000495</v>
      </c>
      <c r="V146" s="18"/>
    </row>
    <row r="147" spans="1:22" s="4" customFormat="1" ht="14" x14ac:dyDescent="0.3">
      <c r="A147" s="18" t="s">
        <v>42</v>
      </c>
      <c r="B147" s="18" t="s">
        <v>167</v>
      </c>
      <c r="C147" s="18" t="s">
        <v>173</v>
      </c>
      <c r="D147" s="18" t="s">
        <v>176</v>
      </c>
      <c r="E147" s="18" t="s">
        <v>177</v>
      </c>
      <c r="F147" s="18" t="s">
        <v>94</v>
      </c>
      <c r="G147" s="18" t="s">
        <v>45</v>
      </c>
      <c r="H147" s="18" t="s">
        <v>95</v>
      </c>
      <c r="I147" s="18" t="s">
        <v>96</v>
      </c>
      <c r="J147" s="19">
        <v>-13748.230794710616</v>
      </c>
      <c r="K147" s="19">
        <v>-2623</v>
      </c>
      <c r="L147" s="19">
        <v>-13748.23174715045</v>
      </c>
      <c r="M147" s="19">
        <v>9.5243983400905563E-4</v>
      </c>
      <c r="N147" s="19">
        <v>0</v>
      </c>
      <c r="O147" s="19">
        <f t="shared" si="10"/>
        <v>0</v>
      </c>
      <c r="P147" s="19">
        <v>0</v>
      </c>
      <c r="Q147" s="19">
        <f t="shared" si="8"/>
        <v>0</v>
      </c>
      <c r="R147" s="19"/>
      <c r="S147" s="18"/>
      <c r="T147" s="19"/>
      <c r="U147" s="19">
        <f t="shared" si="9"/>
        <v>0</v>
      </c>
      <c r="V147" s="18"/>
    </row>
    <row r="148" spans="1:22" s="42" customFormat="1" ht="42" x14ac:dyDescent="0.3">
      <c r="A148" s="39" t="s">
        <v>42</v>
      </c>
      <c r="B148" s="39" t="s">
        <v>167</v>
      </c>
      <c r="C148" s="39" t="s">
        <v>173</v>
      </c>
      <c r="D148" s="39" t="s">
        <v>176</v>
      </c>
      <c r="E148" s="39" t="s">
        <v>177</v>
      </c>
      <c r="F148" s="39" t="s">
        <v>94</v>
      </c>
      <c r="G148" s="39" t="s">
        <v>45</v>
      </c>
      <c r="H148" s="39" t="s">
        <v>46</v>
      </c>
      <c r="I148" s="39" t="s">
        <v>46</v>
      </c>
      <c r="J148" s="40">
        <v>-1196220.5355214027</v>
      </c>
      <c r="K148" s="40">
        <v>-411805.11989999999</v>
      </c>
      <c r="L148" s="40">
        <v>-1020551.554181017</v>
      </c>
      <c r="M148" s="40">
        <v>-175668.98134038597</v>
      </c>
      <c r="N148" s="40">
        <v>-175668.98134038597</v>
      </c>
      <c r="O148" s="40">
        <f>+N148-P148+239</f>
        <v>-175429.98134038597</v>
      </c>
      <c r="P148" s="40">
        <v>0</v>
      </c>
      <c r="Q148" s="40">
        <f t="shared" si="8"/>
        <v>-175429.98134038597</v>
      </c>
      <c r="R148" s="40"/>
      <c r="S148" s="39"/>
      <c r="T148" s="18">
        <v>-238</v>
      </c>
      <c r="U148" s="19">
        <f t="shared" si="9"/>
        <v>-238</v>
      </c>
      <c r="V148" s="41" t="s">
        <v>105</v>
      </c>
    </row>
    <row r="149" spans="1:22" s="4" customFormat="1" ht="14" x14ac:dyDescent="0.3">
      <c r="A149" s="18" t="s">
        <v>42</v>
      </c>
      <c r="B149" s="18" t="s">
        <v>167</v>
      </c>
      <c r="C149" s="18" t="s">
        <v>173</v>
      </c>
      <c r="D149" s="18" t="s">
        <v>176</v>
      </c>
      <c r="E149" s="18" t="s">
        <v>177</v>
      </c>
      <c r="F149" s="18" t="s">
        <v>94</v>
      </c>
      <c r="G149" s="18" t="s">
        <v>45</v>
      </c>
      <c r="H149" s="18" t="s">
        <v>114</v>
      </c>
      <c r="I149" s="18" t="s">
        <v>115</v>
      </c>
      <c r="J149" s="19">
        <v>-58697.921668534924</v>
      </c>
      <c r="K149" s="19">
        <v>0</v>
      </c>
      <c r="L149" s="19">
        <v>-50545.462338236852</v>
      </c>
      <c r="M149" s="19">
        <v>-8153</v>
      </c>
      <c r="N149" s="19">
        <v>0</v>
      </c>
      <c r="O149" s="19">
        <f t="shared" si="10"/>
        <v>0</v>
      </c>
      <c r="P149" s="19">
        <v>0</v>
      </c>
      <c r="Q149" s="19">
        <f t="shared" si="8"/>
        <v>0</v>
      </c>
      <c r="R149" s="19"/>
      <c r="S149" s="18"/>
      <c r="T149" s="20">
        <f>+M149</f>
        <v>-8153</v>
      </c>
      <c r="U149" s="19">
        <f t="shared" si="9"/>
        <v>-8153</v>
      </c>
      <c r="V149" s="18"/>
    </row>
    <row r="150" spans="1:22" s="4" customFormat="1" ht="14" x14ac:dyDescent="0.3">
      <c r="A150" s="18" t="s">
        <v>42</v>
      </c>
      <c r="B150" s="18" t="s">
        <v>167</v>
      </c>
      <c r="C150" s="18" t="s">
        <v>173</v>
      </c>
      <c r="D150" s="18" t="s">
        <v>176</v>
      </c>
      <c r="E150" s="18" t="s">
        <v>177</v>
      </c>
      <c r="F150" s="18" t="s">
        <v>94</v>
      </c>
      <c r="G150" s="18" t="s">
        <v>45</v>
      </c>
      <c r="H150" s="18" t="s">
        <v>86</v>
      </c>
      <c r="I150" s="18" t="s">
        <v>87</v>
      </c>
      <c r="J150" s="19">
        <v>-5624.999899999998</v>
      </c>
      <c r="K150" s="19">
        <v>-5624.999899999998</v>
      </c>
      <c r="L150" s="19">
        <v>-5169.8118888000008</v>
      </c>
      <c r="M150" s="19">
        <v>-455.18801119999716</v>
      </c>
      <c r="N150" s="19">
        <v>0</v>
      </c>
      <c r="O150" s="19">
        <f t="shared" si="10"/>
        <v>0</v>
      </c>
      <c r="P150" s="19">
        <v>0</v>
      </c>
      <c r="Q150" s="19">
        <f t="shared" si="8"/>
        <v>0</v>
      </c>
      <c r="R150" s="19"/>
      <c r="S150" s="19">
        <f>+M150</f>
        <v>-455.18801119999716</v>
      </c>
      <c r="T150" s="18"/>
      <c r="U150" s="19">
        <f t="shared" si="9"/>
        <v>-455.18801119999716</v>
      </c>
      <c r="V150" s="18"/>
    </row>
    <row r="151" spans="1:22" s="4" customFormat="1" ht="14" x14ac:dyDescent="0.3">
      <c r="A151" s="18" t="s">
        <v>42</v>
      </c>
      <c r="B151" s="18" t="s">
        <v>167</v>
      </c>
      <c r="C151" s="18" t="s">
        <v>173</v>
      </c>
      <c r="D151" s="18" t="s">
        <v>178</v>
      </c>
      <c r="E151" s="18" t="s">
        <v>179</v>
      </c>
      <c r="F151" s="18" t="s">
        <v>94</v>
      </c>
      <c r="G151" s="18" t="s">
        <v>45</v>
      </c>
      <c r="H151" s="18" t="s">
        <v>180</v>
      </c>
      <c r="I151" s="18" t="s">
        <v>181</v>
      </c>
      <c r="J151" s="19">
        <v>-5000</v>
      </c>
      <c r="K151" s="19">
        <v>0</v>
      </c>
      <c r="L151" s="19">
        <v>-5000</v>
      </c>
      <c r="M151" s="19">
        <v>0</v>
      </c>
      <c r="N151" s="19">
        <v>0</v>
      </c>
      <c r="O151" s="19">
        <f t="shared" si="10"/>
        <v>0</v>
      </c>
      <c r="P151" s="19">
        <v>0</v>
      </c>
      <c r="Q151" s="19">
        <f t="shared" si="8"/>
        <v>0</v>
      </c>
      <c r="R151" s="19"/>
      <c r="S151" s="18"/>
      <c r="T151" s="18"/>
      <c r="U151" s="19">
        <f t="shared" si="9"/>
        <v>0</v>
      </c>
      <c r="V151" s="18"/>
    </row>
    <row r="152" spans="1:22" s="4" customFormat="1" ht="14" x14ac:dyDescent="0.3">
      <c r="A152" s="18" t="s">
        <v>42</v>
      </c>
      <c r="B152" s="18" t="s">
        <v>167</v>
      </c>
      <c r="C152" s="18" t="s">
        <v>173</v>
      </c>
      <c r="D152" s="18" t="s">
        <v>178</v>
      </c>
      <c r="E152" s="18" t="s">
        <v>179</v>
      </c>
      <c r="F152" s="18" t="s">
        <v>94</v>
      </c>
      <c r="G152" s="18" t="s">
        <v>45</v>
      </c>
      <c r="H152" s="18" t="s">
        <v>95</v>
      </c>
      <c r="I152" s="18" t="s">
        <v>96</v>
      </c>
      <c r="J152" s="19">
        <v>-13201.406105738053</v>
      </c>
      <c r="K152" s="19">
        <v>-678.99990000000253</v>
      </c>
      <c r="L152" s="19">
        <v>-13201.406063241378</v>
      </c>
      <c r="M152" s="19">
        <v>-4.2496673131608986E-5</v>
      </c>
      <c r="N152" s="19">
        <v>-4.2496673131608986E-5</v>
      </c>
      <c r="O152" s="19">
        <f t="shared" si="10"/>
        <v>-4.2496673131608986E-5</v>
      </c>
      <c r="P152" s="19">
        <v>0</v>
      </c>
      <c r="Q152" s="19">
        <f t="shared" si="8"/>
        <v>-4.2496673131608986E-5</v>
      </c>
      <c r="R152" s="19"/>
      <c r="S152" s="18"/>
      <c r="T152" s="19"/>
      <c r="U152" s="19">
        <f t="shared" si="9"/>
        <v>0</v>
      </c>
      <c r="V152" s="18"/>
    </row>
    <row r="153" spans="1:22" s="4" customFormat="1" ht="14" x14ac:dyDescent="0.3">
      <c r="A153" s="18" t="s">
        <v>42</v>
      </c>
      <c r="B153" s="18" t="s">
        <v>167</v>
      </c>
      <c r="C153" s="18" t="s">
        <v>173</v>
      </c>
      <c r="D153" s="18" t="s">
        <v>178</v>
      </c>
      <c r="E153" s="18" t="s">
        <v>179</v>
      </c>
      <c r="F153" s="18" t="s">
        <v>94</v>
      </c>
      <c r="G153" s="18" t="s">
        <v>45</v>
      </c>
      <c r="H153" s="18" t="s">
        <v>46</v>
      </c>
      <c r="I153" s="18" t="s">
        <v>46</v>
      </c>
      <c r="J153" s="19">
        <v>-852496.7531611243</v>
      </c>
      <c r="K153" s="19">
        <v>-189410.99980000011</v>
      </c>
      <c r="L153" s="19">
        <v>-852198.80953036435</v>
      </c>
      <c r="M153" s="19">
        <v>-297.94363075995352</v>
      </c>
      <c r="N153" s="19">
        <v>-297.94363075995352</v>
      </c>
      <c r="O153" s="19">
        <v>0</v>
      </c>
      <c r="P153" s="19">
        <v>0</v>
      </c>
      <c r="Q153" s="19">
        <f t="shared" si="8"/>
        <v>0</v>
      </c>
      <c r="R153" s="19"/>
      <c r="S153" s="18"/>
      <c r="T153" s="19">
        <f>+N153</f>
        <v>-297.94363075995352</v>
      </c>
      <c r="U153" s="19">
        <f t="shared" si="9"/>
        <v>-297.94363075995352</v>
      </c>
      <c r="V153" s="18"/>
    </row>
    <row r="154" spans="1:22" s="4" customFormat="1" ht="14" x14ac:dyDescent="0.3">
      <c r="A154" s="18" t="s">
        <v>42</v>
      </c>
      <c r="B154" s="18" t="s">
        <v>167</v>
      </c>
      <c r="C154" s="18" t="s">
        <v>173</v>
      </c>
      <c r="D154" s="18" t="s">
        <v>178</v>
      </c>
      <c r="E154" s="18" t="s">
        <v>179</v>
      </c>
      <c r="F154" s="18" t="s">
        <v>94</v>
      </c>
      <c r="G154" s="18" t="s">
        <v>45</v>
      </c>
      <c r="H154" s="18" t="s">
        <v>182</v>
      </c>
      <c r="I154" s="18" t="s">
        <v>183</v>
      </c>
      <c r="J154" s="19">
        <v>-345517.99989999994</v>
      </c>
      <c r="K154" s="19">
        <v>-345517.99989999994</v>
      </c>
      <c r="L154" s="19">
        <v>-345517.6</v>
      </c>
      <c r="M154" s="19">
        <v>-0.39990000007674098</v>
      </c>
      <c r="N154" s="19">
        <v>0</v>
      </c>
      <c r="O154" s="19">
        <f t="shared" si="10"/>
        <v>0</v>
      </c>
      <c r="P154" s="19">
        <v>0</v>
      </c>
      <c r="Q154" s="19">
        <f t="shared" si="8"/>
        <v>0</v>
      </c>
      <c r="R154" s="19"/>
      <c r="S154" s="18"/>
      <c r="T154" s="18"/>
      <c r="U154" s="19">
        <f t="shared" si="9"/>
        <v>0</v>
      </c>
      <c r="V154" s="18"/>
    </row>
    <row r="155" spans="1:22" s="4" customFormat="1" ht="14" x14ac:dyDescent="0.3">
      <c r="A155" s="18" t="s">
        <v>42</v>
      </c>
      <c r="B155" s="18" t="s">
        <v>167</v>
      </c>
      <c r="C155" s="18" t="s">
        <v>173</v>
      </c>
      <c r="D155" s="18" t="s">
        <v>178</v>
      </c>
      <c r="E155" s="18" t="s">
        <v>179</v>
      </c>
      <c r="F155" s="18" t="s">
        <v>94</v>
      </c>
      <c r="G155" s="18" t="s">
        <v>45</v>
      </c>
      <c r="H155" s="18" t="s">
        <v>184</v>
      </c>
      <c r="I155" s="18" t="s">
        <v>185</v>
      </c>
      <c r="J155" s="19">
        <v>-755908.99986999994</v>
      </c>
      <c r="K155" s="19">
        <v>-755908.99989000009</v>
      </c>
      <c r="L155" s="19">
        <v>-755909.16999999993</v>
      </c>
      <c r="M155" s="19">
        <v>0.17013000004226342</v>
      </c>
      <c r="N155" s="19">
        <v>0</v>
      </c>
      <c r="O155" s="19">
        <f t="shared" si="10"/>
        <v>0</v>
      </c>
      <c r="P155" s="19">
        <v>0</v>
      </c>
      <c r="Q155" s="19">
        <f t="shared" si="8"/>
        <v>0</v>
      </c>
      <c r="R155" s="19"/>
      <c r="S155" s="18"/>
      <c r="T155" s="18"/>
      <c r="U155" s="19">
        <f t="shared" si="9"/>
        <v>0</v>
      </c>
      <c r="V155" s="18"/>
    </row>
    <row r="156" spans="1:22" s="4" customFormat="1" ht="14" x14ac:dyDescent="0.3">
      <c r="A156" s="18" t="s">
        <v>42</v>
      </c>
      <c r="B156" s="18" t="s">
        <v>167</v>
      </c>
      <c r="C156" s="18" t="s">
        <v>173</v>
      </c>
      <c r="D156" s="18" t="s">
        <v>178</v>
      </c>
      <c r="E156" s="18" t="s">
        <v>179</v>
      </c>
      <c r="F156" s="18" t="s">
        <v>94</v>
      </c>
      <c r="G156" s="18" t="s">
        <v>45</v>
      </c>
      <c r="H156" s="18" t="s">
        <v>186</v>
      </c>
      <c r="I156" s="18" t="s">
        <v>187</v>
      </c>
      <c r="J156" s="19">
        <v>-4181087.2298800005</v>
      </c>
      <c r="K156" s="19">
        <v>-4181087.2298800005</v>
      </c>
      <c r="L156" s="19">
        <v>-4181087.22</v>
      </c>
      <c r="M156" s="19">
        <v>-9.8800002597272396E-3</v>
      </c>
      <c r="N156" s="19">
        <v>0</v>
      </c>
      <c r="O156" s="19">
        <f t="shared" si="10"/>
        <v>0</v>
      </c>
      <c r="P156" s="19">
        <v>0</v>
      </c>
      <c r="Q156" s="19">
        <f t="shared" si="8"/>
        <v>0</v>
      </c>
      <c r="R156" s="19"/>
      <c r="S156" s="18"/>
      <c r="T156" s="18"/>
      <c r="U156" s="19">
        <f t="shared" si="9"/>
        <v>0</v>
      </c>
      <c r="V156" s="18"/>
    </row>
    <row r="157" spans="1:22" s="4" customFormat="1" ht="14" x14ac:dyDescent="0.3">
      <c r="A157" s="18" t="s">
        <v>42</v>
      </c>
      <c r="B157" s="18" t="s">
        <v>167</v>
      </c>
      <c r="C157" s="18" t="s">
        <v>173</v>
      </c>
      <c r="D157" s="18" t="s">
        <v>178</v>
      </c>
      <c r="E157" s="18" t="s">
        <v>179</v>
      </c>
      <c r="F157" s="18" t="s">
        <v>94</v>
      </c>
      <c r="G157" s="18" t="s">
        <v>45</v>
      </c>
      <c r="H157" s="18" t="s">
        <v>188</v>
      </c>
      <c r="I157" s="18" t="s">
        <v>189</v>
      </c>
      <c r="J157" s="19">
        <v>-1400000</v>
      </c>
      <c r="K157" s="19">
        <v>-1400000</v>
      </c>
      <c r="L157" s="19">
        <v>-1400000</v>
      </c>
      <c r="M157" s="19">
        <v>0</v>
      </c>
      <c r="N157" s="19">
        <v>0</v>
      </c>
      <c r="O157" s="19">
        <f t="shared" si="10"/>
        <v>0</v>
      </c>
      <c r="P157" s="19">
        <v>0</v>
      </c>
      <c r="Q157" s="19">
        <f t="shared" si="8"/>
        <v>0</v>
      </c>
      <c r="R157" s="19"/>
      <c r="S157" s="18"/>
      <c r="T157" s="18"/>
      <c r="U157" s="19">
        <f t="shared" si="9"/>
        <v>0</v>
      </c>
      <c r="V157" s="18"/>
    </row>
    <row r="158" spans="1:22" s="4" customFormat="1" ht="14" x14ac:dyDescent="0.3">
      <c r="A158" s="18" t="s">
        <v>42</v>
      </c>
      <c r="B158" s="18" t="s">
        <v>167</v>
      </c>
      <c r="C158" s="18" t="s">
        <v>173</v>
      </c>
      <c r="D158" s="18" t="s">
        <v>178</v>
      </c>
      <c r="E158" s="18" t="s">
        <v>179</v>
      </c>
      <c r="F158" s="18" t="s">
        <v>94</v>
      </c>
      <c r="G158" s="18" t="s">
        <v>45</v>
      </c>
      <c r="H158" s="18" t="s">
        <v>86</v>
      </c>
      <c r="I158" s="18" t="s">
        <v>87</v>
      </c>
      <c r="J158" s="19">
        <v>-6263.9999000000016</v>
      </c>
      <c r="K158" s="19">
        <v>-6263.9999000000016</v>
      </c>
      <c r="L158" s="19">
        <v>-5756.3866992600006</v>
      </c>
      <c r="M158" s="19">
        <v>-507.61320074000287</v>
      </c>
      <c r="N158" s="19">
        <v>0</v>
      </c>
      <c r="O158" s="19">
        <f t="shared" si="10"/>
        <v>0</v>
      </c>
      <c r="P158" s="19">
        <v>0</v>
      </c>
      <c r="Q158" s="19">
        <f t="shared" si="8"/>
        <v>0</v>
      </c>
      <c r="R158" s="19"/>
      <c r="S158" s="19">
        <f>+M158</f>
        <v>-507.61320074000287</v>
      </c>
      <c r="T158" s="18"/>
      <c r="U158" s="19">
        <f t="shared" si="9"/>
        <v>-507.61320074000287</v>
      </c>
      <c r="V158" s="18"/>
    </row>
    <row r="159" spans="1:22" s="4" customFormat="1" ht="14" x14ac:dyDescent="0.3">
      <c r="A159" s="18" t="s">
        <v>42</v>
      </c>
      <c r="B159" s="18" t="s">
        <v>167</v>
      </c>
      <c r="C159" s="18" t="s">
        <v>190</v>
      </c>
      <c r="D159" s="18" t="s">
        <v>191</v>
      </c>
      <c r="E159" s="18" t="s">
        <v>192</v>
      </c>
      <c r="F159" s="18" t="s">
        <v>94</v>
      </c>
      <c r="G159" s="18" t="s">
        <v>45</v>
      </c>
      <c r="H159" s="18" t="s">
        <v>180</v>
      </c>
      <c r="I159" s="18" t="s">
        <v>181</v>
      </c>
      <c r="J159" s="19">
        <v>-20000</v>
      </c>
      <c r="K159" s="19">
        <v>0</v>
      </c>
      <c r="L159" s="19">
        <v>-20000</v>
      </c>
      <c r="M159" s="19">
        <v>0</v>
      </c>
      <c r="N159" s="19">
        <v>0</v>
      </c>
      <c r="O159" s="19">
        <f t="shared" si="10"/>
        <v>0</v>
      </c>
      <c r="P159" s="19">
        <v>0</v>
      </c>
      <c r="Q159" s="19">
        <f t="shared" si="8"/>
        <v>0</v>
      </c>
      <c r="R159" s="19"/>
      <c r="S159" s="18"/>
      <c r="T159" s="18"/>
      <c r="U159" s="19">
        <f t="shared" si="9"/>
        <v>0</v>
      </c>
      <c r="V159" s="46" t="s">
        <v>193</v>
      </c>
    </row>
    <row r="160" spans="1:22" s="4" customFormat="1" ht="14" x14ac:dyDescent="0.3">
      <c r="A160" s="18" t="s">
        <v>42</v>
      </c>
      <c r="B160" s="18" t="s">
        <v>167</v>
      </c>
      <c r="C160" s="18" t="s">
        <v>190</v>
      </c>
      <c r="D160" s="18" t="s">
        <v>191</v>
      </c>
      <c r="E160" s="18" t="s">
        <v>192</v>
      </c>
      <c r="F160" s="18" t="s">
        <v>94</v>
      </c>
      <c r="G160" s="18" t="s">
        <v>45</v>
      </c>
      <c r="H160" s="18" t="s">
        <v>95</v>
      </c>
      <c r="I160" s="18" t="s">
        <v>96</v>
      </c>
      <c r="J160" s="19">
        <v>-12759.306682499042</v>
      </c>
      <c r="K160" s="19">
        <v>-5933</v>
      </c>
      <c r="L160" s="19">
        <v>-117.45514046711332</v>
      </c>
      <c r="M160" s="19">
        <v>-12641.851542031931</v>
      </c>
      <c r="N160" s="19">
        <v>-6826.3066824990428</v>
      </c>
      <c r="O160" s="19">
        <f t="shared" si="10"/>
        <v>-6826.3066824990428</v>
      </c>
      <c r="P160" s="19">
        <v>0</v>
      </c>
      <c r="Q160" s="19">
        <f t="shared" si="8"/>
        <v>-6826.3066824990428</v>
      </c>
      <c r="R160" s="19"/>
      <c r="S160" s="18"/>
      <c r="T160" s="19">
        <f>+M160-N160</f>
        <v>-5815.544859532888</v>
      </c>
      <c r="U160" s="19">
        <f t="shared" si="9"/>
        <v>-5815.544859532888</v>
      </c>
      <c r="V160" s="46"/>
    </row>
    <row r="161" spans="1:22" s="4" customFormat="1" ht="14" x14ac:dyDescent="0.3">
      <c r="A161" s="18" t="s">
        <v>42</v>
      </c>
      <c r="B161" s="18" t="s">
        <v>167</v>
      </c>
      <c r="C161" s="18" t="s">
        <v>190</v>
      </c>
      <c r="D161" s="18" t="s">
        <v>191</v>
      </c>
      <c r="E161" s="18" t="s">
        <v>192</v>
      </c>
      <c r="F161" s="18" t="s">
        <v>94</v>
      </c>
      <c r="G161" s="18" t="s">
        <v>45</v>
      </c>
      <c r="H161" s="18" t="s">
        <v>97</v>
      </c>
      <c r="I161" s="18" t="s">
        <v>98</v>
      </c>
      <c r="J161" s="19">
        <v>-64822.48799952001</v>
      </c>
      <c r="K161" s="19">
        <v>-6120.1359998399994</v>
      </c>
      <c r="L161" s="19">
        <v>-64822.486619999996</v>
      </c>
      <c r="M161" s="19">
        <v>-1.3795200138702057E-3</v>
      </c>
      <c r="N161" s="19">
        <v>-1.3795200138702057E-3</v>
      </c>
      <c r="O161" s="19">
        <f t="shared" si="10"/>
        <v>-1.3795200138702057E-3</v>
      </c>
      <c r="P161" s="19">
        <v>0</v>
      </c>
      <c r="Q161" s="19">
        <f t="shared" si="8"/>
        <v>-1.3795200138702057E-3</v>
      </c>
      <c r="R161" s="19"/>
      <c r="S161" s="18"/>
      <c r="T161" s="18"/>
      <c r="U161" s="19">
        <f t="shared" si="9"/>
        <v>0</v>
      </c>
      <c r="V161" s="46"/>
    </row>
    <row r="162" spans="1:22" s="4" customFormat="1" ht="14" x14ac:dyDescent="0.3">
      <c r="A162" s="18" t="s">
        <v>42</v>
      </c>
      <c r="B162" s="18" t="s">
        <v>167</v>
      </c>
      <c r="C162" s="18" t="s">
        <v>190</v>
      </c>
      <c r="D162" s="18" t="s">
        <v>191</v>
      </c>
      <c r="E162" s="18" t="s">
        <v>192</v>
      </c>
      <c r="F162" s="18" t="s">
        <v>94</v>
      </c>
      <c r="G162" s="18" t="s">
        <v>45</v>
      </c>
      <c r="H162" s="18" t="s">
        <v>46</v>
      </c>
      <c r="I162" s="18" t="s">
        <v>46</v>
      </c>
      <c r="J162" s="19">
        <v>-16793472.864744674</v>
      </c>
      <c r="K162" s="19">
        <v>-1682971</v>
      </c>
      <c r="L162" s="19">
        <v>-13924208.467892556</v>
      </c>
      <c r="M162" s="19">
        <v>-2869264.3968521194</v>
      </c>
      <c r="N162" s="19">
        <v>-2869264.3968521194</v>
      </c>
      <c r="O162" s="19">
        <f t="shared" si="10"/>
        <v>-2869264.3968521194</v>
      </c>
      <c r="P162" s="19">
        <v>0</v>
      </c>
      <c r="Q162" s="19">
        <f t="shared" si="8"/>
        <v>-2869264.3968521194</v>
      </c>
      <c r="R162" s="19"/>
      <c r="S162" s="18"/>
      <c r="T162" s="18"/>
      <c r="U162" s="19">
        <f t="shared" si="9"/>
        <v>0</v>
      </c>
      <c r="V162" s="46"/>
    </row>
    <row r="163" spans="1:22" s="4" customFormat="1" ht="14" x14ac:dyDescent="0.3">
      <c r="A163" s="18" t="s">
        <v>42</v>
      </c>
      <c r="B163" s="18" t="s">
        <v>167</v>
      </c>
      <c r="C163" s="18" t="s">
        <v>190</v>
      </c>
      <c r="D163" s="18" t="s">
        <v>191</v>
      </c>
      <c r="E163" s="18" t="s">
        <v>192</v>
      </c>
      <c r="F163" s="18" t="s">
        <v>94</v>
      </c>
      <c r="G163" s="18" t="s">
        <v>45</v>
      </c>
      <c r="H163" s="18" t="s">
        <v>114</v>
      </c>
      <c r="I163" s="18" t="s">
        <v>115</v>
      </c>
      <c r="J163" s="19">
        <v>-220251.11452907647</v>
      </c>
      <c r="K163" s="19">
        <v>0</v>
      </c>
      <c r="L163" s="19">
        <v>-189660.79373729881</v>
      </c>
      <c r="M163" s="19">
        <v>-30590.320791777682</v>
      </c>
      <c r="N163" s="19">
        <v>0</v>
      </c>
      <c r="O163" s="19">
        <f t="shared" si="10"/>
        <v>0</v>
      </c>
      <c r="P163" s="19">
        <v>0</v>
      </c>
      <c r="Q163" s="19">
        <f t="shared" si="8"/>
        <v>0</v>
      </c>
      <c r="R163" s="19"/>
      <c r="S163" s="18"/>
      <c r="T163" s="20">
        <f>+M163</f>
        <v>-30590.320791777682</v>
      </c>
      <c r="U163" s="19">
        <f t="shared" si="9"/>
        <v>-30590.320791777682</v>
      </c>
      <c r="V163" s="46"/>
    </row>
    <row r="164" spans="1:22" s="4" customFormat="1" ht="14" x14ac:dyDescent="0.3">
      <c r="A164" s="18" t="s">
        <v>42</v>
      </c>
      <c r="B164" s="18" t="s">
        <v>167</v>
      </c>
      <c r="C164" s="18" t="s">
        <v>190</v>
      </c>
      <c r="D164" s="18" t="s">
        <v>191</v>
      </c>
      <c r="E164" s="18" t="s">
        <v>192</v>
      </c>
      <c r="F164" s="18" t="s">
        <v>94</v>
      </c>
      <c r="G164" s="18" t="s">
        <v>45</v>
      </c>
      <c r="H164" s="18" t="s">
        <v>84</v>
      </c>
      <c r="I164" s="18" t="s">
        <v>85</v>
      </c>
      <c r="J164" s="19">
        <v>-42886.239999999969</v>
      </c>
      <c r="K164" s="19">
        <v>0</v>
      </c>
      <c r="L164" s="19">
        <v>-42886.226617560002</v>
      </c>
      <c r="M164" s="19">
        <v>-1.3382439967244864E-2</v>
      </c>
      <c r="N164" s="19">
        <v>-1.3382439967244864E-2</v>
      </c>
      <c r="O164" s="19">
        <f t="shared" si="10"/>
        <v>-1.3382439967244864E-2</v>
      </c>
      <c r="P164" s="19">
        <v>0</v>
      </c>
      <c r="Q164" s="19">
        <f t="shared" si="8"/>
        <v>-1.3382439967244864E-2</v>
      </c>
      <c r="R164" s="19"/>
      <c r="S164" s="18"/>
      <c r="T164" s="18"/>
      <c r="U164" s="19">
        <f t="shared" si="9"/>
        <v>0</v>
      </c>
      <c r="V164" s="46"/>
    </row>
    <row r="165" spans="1:22" s="4" customFormat="1" ht="14" x14ac:dyDescent="0.3">
      <c r="A165" s="18" t="s">
        <v>42</v>
      </c>
      <c r="B165" s="18" t="s">
        <v>167</v>
      </c>
      <c r="C165" s="18" t="s">
        <v>190</v>
      </c>
      <c r="D165" s="18" t="s">
        <v>191</v>
      </c>
      <c r="E165" s="18" t="s">
        <v>192</v>
      </c>
      <c r="F165" s="18" t="s">
        <v>94</v>
      </c>
      <c r="G165" s="18" t="s">
        <v>45</v>
      </c>
      <c r="H165" s="18" t="s">
        <v>86</v>
      </c>
      <c r="I165" s="18" t="s">
        <v>87</v>
      </c>
      <c r="J165" s="19">
        <v>-21060.99999</v>
      </c>
      <c r="K165" s="19">
        <v>-21060.99999</v>
      </c>
      <c r="L165" s="19">
        <v>-21060.997567999999</v>
      </c>
      <c r="M165" s="19">
        <v>-2.4219999977503903E-3</v>
      </c>
      <c r="N165" s="19">
        <v>0</v>
      </c>
      <c r="O165" s="19">
        <f t="shared" si="10"/>
        <v>0</v>
      </c>
      <c r="P165" s="19">
        <v>0</v>
      </c>
      <c r="Q165" s="19">
        <f t="shared" si="8"/>
        <v>0</v>
      </c>
      <c r="R165" s="19"/>
      <c r="S165" s="19"/>
      <c r="T165" s="18"/>
      <c r="U165" s="19">
        <f t="shared" si="9"/>
        <v>0</v>
      </c>
      <c r="V165" s="46"/>
    </row>
    <row r="166" spans="1:22" s="4" customFormat="1" ht="14" x14ac:dyDescent="0.3">
      <c r="A166" s="18" t="s">
        <v>42</v>
      </c>
      <c r="B166" s="18" t="s">
        <v>167</v>
      </c>
      <c r="C166" s="18" t="s">
        <v>190</v>
      </c>
      <c r="D166" s="18" t="s">
        <v>191</v>
      </c>
      <c r="E166" s="18" t="s">
        <v>192</v>
      </c>
      <c r="F166" s="18" t="s">
        <v>94</v>
      </c>
      <c r="G166" s="18" t="s">
        <v>45</v>
      </c>
      <c r="H166" s="18" t="s">
        <v>194</v>
      </c>
      <c r="I166" s="18" t="s">
        <v>195</v>
      </c>
      <c r="J166" s="19">
        <v>-80690.999979999993</v>
      </c>
      <c r="K166" s="19">
        <v>-80690.999979999993</v>
      </c>
      <c r="L166" s="19">
        <v>-27577</v>
      </c>
      <c r="M166" s="19">
        <v>-53113.999979999986</v>
      </c>
      <c r="N166" s="19">
        <v>0</v>
      </c>
      <c r="O166" s="19">
        <f t="shared" si="10"/>
        <v>0</v>
      </c>
      <c r="P166" s="19">
        <v>0</v>
      </c>
      <c r="Q166" s="19">
        <f t="shared" si="8"/>
        <v>0</v>
      </c>
      <c r="R166" s="19"/>
      <c r="S166" s="19">
        <f>+M166</f>
        <v>-53113.999979999986</v>
      </c>
      <c r="T166" s="18"/>
      <c r="U166" s="19">
        <f t="shared" si="9"/>
        <v>-53113.999979999986</v>
      </c>
      <c r="V166" s="46"/>
    </row>
    <row r="167" spans="1:22" s="4" customFormat="1" ht="14" x14ac:dyDescent="0.3">
      <c r="A167" s="18" t="s">
        <v>42</v>
      </c>
      <c r="B167" s="18" t="s">
        <v>167</v>
      </c>
      <c r="C167" s="18" t="s">
        <v>190</v>
      </c>
      <c r="D167" s="18" t="s">
        <v>196</v>
      </c>
      <c r="E167" s="18" t="s">
        <v>197</v>
      </c>
      <c r="F167" s="18" t="s">
        <v>94</v>
      </c>
      <c r="G167" s="18" t="s">
        <v>45</v>
      </c>
      <c r="H167" s="18" t="s">
        <v>180</v>
      </c>
      <c r="I167" s="18" t="s">
        <v>181</v>
      </c>
      <c r="J167" s="19">
        <v>-35000</v>
      </c>
      <c r="K167" s="19">
        <v>0</v>
      </c>
      <c r="L167" s="19">
        <v>-35000</v>
      </c>
      <c r="M167" s="19">
        <v>0</v>
      </c>
      <c r="N167" s="19">
        <v>0</v>
      </c>
      <c r="O167" s="19">
        <f t="shared" si="10"/>
        <v>35000</v>
      </c>
      <c r="P167" s="19">
        <v>-35000</v>
      </c>
      <c r="Q167" s="19">
        <f t="shared" si="8"/>
        <v>0</v>
      </c>
      <c r="R167" s="19"/>
      <c r="S167" s="18"/>
      <c r="T167" s="18"/>
      <c r="U167" s="19">
        <f t="shared" si="9"/>
        <v>0</v>
      </c>
      <c r="V167" s="18"/>
    </row>
    <row r="168" spans="1:22" s="4" customFormat="1" ht="14" x14ac:dyDescent="0.3">
      <c r="A168" s="18" t="s">
        <v>42</v>
      </c>
      <c r="B168" s="18" t="s">
        <v>167</v>
      </c>
      <c r="C168" s="18" t="s">
        <v>190</v>
      </c>
      <c r="D168" s="18" t="s">
        <v>196</v>
      </c>
      <c r="E168" s="18" t="s">
        <v>197</v>
      </c>
      <c r="F168" s="18" t="s">
        <v>94</v>
      </c>
      <c r="G168" s="18" t="s">
        <v>45</v>
      </c>
      <c r="H168" s="18" t="s">
        <v>95</v>
      </c>
      <c r="I168" s="18" t="s">
        <v>96</v>
      </c>
      <c r="J168" s="19">
        <v>-31291.480517111449</v>
      </c>
      <c r="K168" s="19">
        <v>-1456</v>
      </c>
      <c r="L168" s="19">
        <v>-4619.6491459310328</v>
      </c>
      <c r="M168" s="19">
        <f>-26671.8313711804+1</f>
        <v>-26670.8313711804</v>
      </c>
      <c r="N168" s="19">
        <f>-26671.8313711804+1</f>
        <v>-26670.8313711804</v>
      </c>
      <c r="O168" s="19">
        <f t="shared" si="10"/>
        <v>-26670.8313711804</v>
      </c>
      <c r="P168" s="19">
        <v>0</v>
      </c>
      <c r="Q168" s="19">
        <f t="shared" si="8"/>
        <v>-26670.8313711804</v>
      </c>
      <c r="R168" s="19"/>
      <c r="S168" s="18"/>
      <c r="T168" s="19"/>
      <c r="U168" s="19">
        <f t="shared" si="9"/>
        <v>0</v>
      </c>
      <c r="V168" s="18"/>
    </row>
    <row r="169" spans="1:22" s="4" customFormat="1" ht="14" x14ac:dyDescent="0.3">
      <c r="A169" s="18" t="s">
        <v>42</v>
      </c>
      <c r="B169" s="18" t="s">
        <v>167</v>
      </c>
      <c r="C169" s="18" t="s">
        <v>190</v>
      </c>
      <c r="D169" s="18" t="s">
        <v>196</v>
      </c>
      <c r="E169" s="18" t="s">
        <v>197</v>
      </c>
      <c r="F169" s="18" t="s">
        <v>94</v>
      </c>
      <c r="G169" s="18" t="s">
        <v>45</v>
      </c>
      <c r="H169" s="18" t="s">
        <v>97</v>
      </c>
      <c r="I169" s="18" t="s">
        <v>98</v>
      </c>
      <c r="J169" s="19">
        <v>-28859.557999820005</v>
      </c>
      <c r="K169" s="19">
        <v>-6846.1759999400001</v>
      </c>
      <c r="L169" s="19">
        <v>-28859.562760059998</v>
      </c>
      <c r="M169" s="19">
        <v>4.7602399990864797E-3</v>
      </c>
      <c r="N169" s="19">
        <v>0</v>
      </c>
      <c r="O169" s="19">
        <f t="shared" si="10"/>
        <v>0</v>
      </c>
      <c r="P169" s="19">
        <v>0</v>
      </c>
      <c r="Q169" s="19">
        <f t="shared" si="8"/>
        <v>0</v>
      </c>
      <c r="R169" s="19"/>
      <c r="S169" s="18"/>
      <c r="T169" s="18"/>
      <c r="U169" s="19">
        <f t="shared" si="9"/>
        <v>0</v>
      </c>
      <c r="V169" s="18"/>
    </row>
    <row r="170" spans="1:22" s="4" customFormat="1" ht="14" x14ac:dyDescent="0.3">
      <c r="A170" s="18" t="s">
        <v>42</v>
      </c>
      <c r="B170" s="18" t="s">
        <v>167</v>
      </c>
      <c r="C170" s="18" t="s">
        <v>190</v>
      </c>
      <c r="D170" s="18" t="s">
        <v>196</v>
      </c>
      <c r="E170" s="18" t="s">
        <v>197</v>
      </c>
      <c r="F170" s="18" t="s">
        <v>94</v>
      </c>
      <c r="G170" s="18" t="s">
        <v>45</v>
      </c>
      <c r="H170" s="18" t="s">
        <v>46</v>
      </c>
      <c r="I170" s="18" t="s">
        <v>46</v>
      </c>
      <c r="J170" s="19">
        <v>-25959564.187849179</v>
      </c>
      <c r="K170" s="19">
        <v>-9224383</v>
      </c>
      <c r="L170" s="19">
        <v>-18777065.278415047</v>
      </c>
      <c r="M170" s="19">
        <v>-7182498.9094341267</v>
      </c>
      <c r="N170" s="19">
        <v>-7182498.9094341267</v>
      </c>
      <c r="O170" s="19">
        <f t="shared" si="10"/>
        <v>-7182498.9094341267</v>
      </c>
      <c r="P170" s="19">
        <v>0</v>
      </c>
      <c r="Q170" s="19">
        <f t="shared" si="8"/>
        <v>-7182498.9094341267</v>
      </c>
      <c r="R170" s="19"/>
      <c r="S170" s="18"/>
      <c r="T170" s="18"/>
      <c r="U170" s="19">
        <f t="shared" si="9"/>
        <v>0</v>
      </c>
      <c r="V170" s="18"/>
    </row>
    <row r="171" spans="1:22" s="4" customFormat="1" ht="14" x14ac:dyDescent="0.3">
      <c r="A171" s="18" t="s">
        <v>42</v>
      </c>
      <c r="B171" s="18" t="s">
        <v>167</v>
      </c>
      <c r="C171" s="18" t="s">
        <v>190</v>
      </c>
      <c r="D171" s="18" t="s">
        <v>196</v>
      </c>
      <c r="E171" s="18" t="s">
        <v>197</v>
      </c>
      <c r="F171" s="18" t="s">
        <v>94</v>
      </c>
      <c r="G171" s="18" t="s">
        <v>45</v>
      </c>
      <c r="H171" s="18" t="s">
        <v>198</v>
      </c>
      <c r="I171" s="18" t="s">
        <v>199</v>
      </c>
      <c r="J171" s="19">
        <v>-15000</v>
      </c>
      <c r="K171" s="19">
        <v>-15000</v>
      </c>
      <c r="L171" s="19">
        <v>-15000</v>
      </c>
      <c r="M171" s="19">
        <v>0</v>
      </c>
      <c r="N171" s="19">
        <v>0</v>
      </c>
      <c r="O171" s="19">
        <f t="shared" si="10"/>
        <v>0</v>
      </c>
      <c r="P171" s="19">
        <v>0</v>
      </c>
      <c r="Q171" s="19">
        <f t="shared" si="8"/>
        <v>0</v>
      </c>
      <c r="R171" s="19"/>
      <c r="S171" s="18"/>
      <c r="T171" s="18"/>
      <c r="U171" s="19">
        <f t="shared" si="9"/>
        <v>0</v>
      </c>
      <c r="V171" s="18"/>
    </row>
    <row r="172" spans="1:22" s="4" customFormat="1" ht="14" x14ac:dyDescent="0.3">
      <c r="A172" s="18" t="s">
        <v>42</v>
      </c>
      <c r="B172" s="18" t="s">
        <v>167</v>
      </c>
      <c r="C172" s="18" t="s">
        <v>190</v>
      </c>
      <c r="D172" s="18" t="s">
        <v>196</v>
      </c>
      <c r="E172" s="18" t="s">
        <v>197</v>
      </c>
      <c r="F172" s="18" t="s">
        <v>94</v>
      </c>
      <c r="G172" s="18" t="s">
        <v>45</v>
      </c>
      <c r="H172" s="18" t="s">
        <v>84</v>
      </c>
      <c r="I172" s="18" t="s">
        <v>85</v>
      </c>
      <c r="J172" s="19">
        <v>-75666.200000000026</v>
      </c>
      <c r="K172" s="19">
        <v>0</v>
      </c>
      <c r="L172" s="19">
        <v>-75666.213382439979</v>
      </c>
      <c r="M172" s="19">
        <v>1.3382439952692948E-2</v>
      </c>
      <c r="N172" s="19">
        <v>0</v>
      </c>
      <c r="O172" s="19">
        <f t="shared" si="10"/>
        <v>0</v>
      </c>
      <c r="P172" s="19">
        <v>0</v>
      </c>
      <c r="Q172" s="19">
        <f t="shared" si="8"/>
        <v>0</v>
      </c>
      <c r="R172" s="19"/>
      <c r="S172" s="18"/>
      <c r="T172" s="18"/>
      <c r="U172" s="19">
        <f t="shared" si="9"/>
        <v>0</v>
      </c>
      <c r="V172" s="18"/>
    </row>
    <row r="173" spans="1:22" s="4" customFormat="1" ht="14" x14ac:dyDescent="0.3">
      <c r="A173" s="18" t="s">
        <v>42</v>
      </c>
      <c r="B173" s="18" t="s">
        <v>167</v>
      </c>
      <c r="C173" s="18" t="s">
        <v>190</v>
      </c>
      <c r="D173" s="18" t="s">
        <v>196</v>
      </c>
      <c r="E173" s="18" t="s">
        <v>197</v>
      </c>
      <c r="F173" s="18" t="s">
        <v>94</v>
      </c>
      <c r="G173" s="18" t="s">
        <v>45</v>
      </c>
      <c r="H173" s="18" t="s">
        <v>86</v>
      </c>
      <c r="I173" s="18" t="s">
        <v>87</v>
      </c>
      <c r="J173" s="19">
        <v>-12575.99999</v>
      </c>
      <c r="K173" s="19">
        <v>-12575.99999</v>
      </c>
      <c r="L173" s="19">
        <v>-12576</v>
      </c>
      <c r="M173" s="19">
        <v>9.9999997473787516E-6</v>
      </c>
      <c r="N173" s="19">
        <v>0</v>
      </c>
      <c r="O173" s="19">
        <f t="shared" si="10"/>
        <v>0</v>
      </c>
      <c r="P173" s="19">
        <v>0</v>
      </c>
      <c r="Q173" s="19">
        <f t="shared" ref="Q173:Q217" si="11">+O173+P173</f>
        <v>0</v>
      </c>
      <c r="R173" s="19"/>
      <c r="S173" s="19"/>
      <c r="T173" s="18"/>
      <c r="U173" s="19">
        <f t="shared" ref="U173:U217" si="12">+S173+T173</f>
        <v>0</v>
      </c>
      <c r="V173" s="18"/>
    </row>
    <row r="174" spans="1:22" s="4" customFormat="1" ht="14" x14ac:dyDescent="0.3">
      <c r="A174" s="18" t="s">
        <v>42</v>
      </c>
      <c r="B174" s="18" t="s">
        <v>167</v>
      </c>
      <c r="C174" s="18" t="s">
        <v>190</v>
      </c>
      <c r="D174" s="18" t="s">
        <v>200</v>
      </c>
      <c r="E174" s="18" t="s">
        <v>201</v>
      </c>
      <c r="F174" s="18" t="s">
        <v>94</v>
      </c>
      <c r="G174" s="18" t="s">
        <v>45</v>
      </c>
      <c r="H174" s="18" t="s">
        <v>95</v>
      </c>
      <c r="I174" s="18" t="s">
        <v>96</v>
      </c>
      <c r="J174" s="19">
        <v>-13632.879078386966</v>
      </c>
      <c r="K174" s="19">
        <v>-9407</v>
      </c>
      <c r="L174" s="19">
        <v>-3053.6987390651343</v>
      </c>
      <c r="M174" s="19">
        <v>-10579.180339321832</v>
      </c>
      <c r="N174" s="19">
        <v>-4225.8790783869654</v>
      </c>
      <c r="O174" s="19">
        <f t="shared" si="10"/>
        <v>-4225.8790783869654</v>
      </c>
      <c r="P174" s="19">
        <v>0</v>
      </c>
      <c r="Q174" s="19">
        <f t="shared" si="11"/>
        <v>-4225.8790783869654</v>
      </c>
      <c r="R174" s="19"/>
      <c r="S174" s="18"/>
      <c r="T174" s="19">
        <f>+M174-N174</f>
        <v>-6353.3012609348671</v>
      </c>
      <c r="U174" s="19">
        <f>+S174+T174</f>
        <v>-6353.3012609348671</v>
      </c>
      <c r="V174" s="18"/>
    </row>
    <row r="175" spans="1:22" s="4" customFormat="1" ht="14" x14ac:dyDescent="0.3">
      <c r="A175" s="18" t="s">
        <v>42</v>
      </c>
      <c r="B175" s="18" t="s">
        <v>167</v>
      </c>
      <c r="C175" s="18" t="s">
        <v>190</v>
      </c>
      <c r="D175" s="18" t="s">
        <v>200</v>
      </c>
      <c r="E175" s="18" t="s">
        <v>201</v>
      </c>
      <c r="F175" s="18" t="s">
        <v>94</v>
      </c>
      <c r="G175" s="18" t="s">
        <v>45</v>
      </c>
      <c r="H175" s="18" t="s">
        <v>46</v>
      </c>
      <c r="I175" s="18" t="s">
        <v>46</v>
      </c>
      <c r="J175" s="19">
        <v>-7682242.5877510551</v>
      </c>
      <c r="K175" s="19">
        <v>-1965413</v>
      </c>
      <c r="L175" s="19">
        <v>-6303610.6155469576</v>
      </c>
      <c r="M175" s="19">
        <v>-1378631.9722040975</v>
      </c>
      <c r="N175" s="19">
        <v>-1378631.9722040975</v>
      </c>
      <c r="O175" s="19">
        <f t="shared" si="10"/>
        <v>-1378631.9722040975</v>
      </c>
      <c r="P175" s="19">
        <v>0</v>
      </c>
      <c r="Q175" s="19">
        <f t="shared" si="11"/>
        <v>-1378631.9722040975</v>
      </c>
      <c r="R175" s="19"/>
      <c r="S175" s="18"/>
      <c r="T175" s="18"/>
      <c r="U175" s="19">
        <f t="shared" si="12"/>
        <v>0</v>
      </c>
      <c r="V175" s="18"/>
    </row>
    <row r="176" spans="1:22" s="4" customFormat="1" ht="14" x14ac:dyDescent="0.3">
      <c r="A176" s="18" t="s">
        <v>42</v>
      </c>
      <c r="B176" s="18" t="s">
        <v>167</v>
      </c>
      <c r="C176" s="18" t="s">
        <v>190</v>
      </c>
      <c r="D176" s="18" t="s">
        <v>200</v>
      </c>
      <c r="E176" s="18" t="s">
        <v>201</v>
      </c>
      <c r="F176" s="18" t="s">
        <v>94</v>
      </c>
      <c r="G176" s="18" t="s">
        <v>45</v>
      </c>
      <c r="H176" s="18" t="s">
        <v>202</v>
      </c>
      <c r="I176" s="18" t="s">
        <v>203</v>
      </c>
      <c r="J176" s="19">
        <v>-5000000</v>
      </c>
      <c r="K176" s="19">
        <v>-2500000</v>
      </c>
      <c r="L176" s="19">
        <v>-725193.12000000011</v>
      </c>
      <c r="M176" s="19">
        <v>-4274806.879999999</v>
      </c>
      <c r="N176" s="19">
        <v>-2500000</v>
      </c>
      <c r="O176" s="19">
        <f t="shared" si="10"/>
        <v>0</v>
      </c>
      <c r="P176" s="19">
        <v>-2500000</v>
      </c>
      <c r="Q176" s="19">
        <f t="shared" si="11"/>
        <v>-2500000</v>
      </c>
      <c r="R176" s="19"/>
      <c r="S176" s="18"/>
      <c r="T176" s="19">
        <f>+M176-N176</f>
        <v>-1774806.879999999</v>
      </c>
      <c r="U176" s="19">
        <f t="shared" si="12"/>
        <v>-1774806.879999999</v>
      </c>
      <c r="V176" s="18"/>
    </row>
    <row r="177" spans="1:22" s="4" customFormat="1" ht="14" x14ac:dyDescent="0.3">
      <c r="A177" s="18" t="s">
        <v>42</v>
      </c>
      <c r="B177" s="18" t="s">
        <v>167</v>
      </c>
      <c r="C177" s="18" t="s">
        <v>190</v>
      </c>
      <c r="D177" s="18" t="s">
        <v>200</v>
      </c>
      <c r="E177" s="18" t="s">
        <v>201</v>
      </c>
      <c r="F177" s="18" t="s">
        <v>94</v>
      </c>
      <c r="G177" s="18" t="s">
        <v>45</v>
      </c>
      <c r="H177" s="18" t="s">
        <v>86</v>
      </c>
      <c r="I177" s="18" t="s">
        <v>87</v>
      </c>
      <c r="J177" s="19">
        <v>-5625.9998899999991</v>
      </c>
      <c r="K177" s="19">
        <v>-5625.9998899999991</v>
      </c>
      <c r="L177" s="19">
        <v>-5498.5821612999998</v>
      </c>
      <c r="M177" s="19">
        <v>-127.41772869999932</v>
      </c>
      <c r="N177" s="19">
        <v>0</v>
      </c>
      <c r="O177" s="19">
        <f t="shared" si="10"/>
        <v>0</v>
      </c>
      <c r="P177" s="19">
        <v>0</v>
      </c>
      <c r="Q177" s="19">
        <f t="shared" si="11"/>
        <v>0</v>
      </c>
      <c r="R177" s="19"/>
      <c r="S177" s="19">
        <f>+M177</f>
        <v>-127.41772869999932</v>
      </c>
      <c r="T177" s="18"/>
      <c r="U177" s="19">
        <f t="shared" si="12"/>
        <v>-127.41772869999932</v>
      </c>
      <c r="V177" s="18"/>
    </row>
    <row r="178" spans="1:22" s="4" customFormat="1" ht="14" x14ac:dyDescent="0.3">
      <c r="A178" s="18" t="s">
        <v>42</v>
      </c>
      <c r="B178" s="18" t="s">
        <v>167</v>
      </c>
      <c r="C178" s="18" t="s">
        <v>190</v>
      </c>
      <c r="D178" s="18" t="s">
        <v>204</v>
      </c>
      <c r="E178" s="18" t="s">
        <v>192</v>
      </c>
      <c r="F178" s="18" t="s">
        <v>94</v>
      </c>
      <c r="G178" s="18" t="s">
        <v>45</v>
      </c>
      <c r="H178" s="18" t="s">
        <v>180</v>
      </c>
      <c r="I178" s="18" t="s">
        <v>181</v>
      </c>
      <c r="J178" s="19">
        <v>0</v>
      </c>
      <c r="K178" s="19">
        <v>0</v>
      </c>
      <c r="L178" s="19">
        <v>0</v>
      </c>
      <c r="M178" s="19">
        <v>0</v>
      </c>
      <c r="N178" s="19">
        <v>0</v>
      </c>
      <c r="O178" s="19">
        <f t="shared" si="10"/>
        <v>3000</v>
      </c>
      <c r="P178" s="19">
        <v>-3000</v>
      </c>
      <c r="Q178" s="19">
        <f t="shared" si="11"/>
        <v>0</v>
      </c>
      <c r="R178" s="19"/>
      <c r="S178" s="18"/>
      <c r="T178" s="18"/>
      <c r="U178" s="19">
        <f t="shared" si="12"/>
        <v>0</v>
      </c>
      <c r="V178" s="18"/>
    </row>
    <row r="179" spans="1:22" s="4" customFormat="1" ht="14" x14ac:dyDescent="0.3">
      <c r="A179" s="18" t="s">
        <v>42</v>
      </c>
      <c r="B179" s="18" t="s">
        <v>205</v>
      </c>
      <c r="C179" s="18" t="s">
        <v>206</v>
      </c>
      <c r="D179" s="18" t="s">
        <v>207</v>
      </c>
      <c r="E179" s="18" t="s">
        <v>208</v>
      </c>
      <c r="F179" s="18" t="s">
        <v>94</v>
      </c>
      <c r="G179" s="18" t="s">
        <v>45</v>
      </c>
      <c r="H179" s="18" t="s">
        <v>95</v>
      </c>
      <c r="I179" s="18" t="s">
        <v>96</v>
      </c>
      <c r="J179" s="19">
        <v>-796.05551516172238</v>
      </c>
      <c r="K179" s="19">
        <v>-105</v>
      </c>
      <c r="L179" s="19">
        <v>-796.05515243738091</v>
      </c>
      <c r="M179" s="19">
        <v>-3.6272434132911258E-4</v>
      </c>
      <c r="N179" s="19">
        <v>-3.6272434132911258E-4</v>
      </c>
      <c r="O179" s="19">
        <f t="shared" si="10"/>
        <v>-3.6272434132911258E-4</v>
      </c>
      <c r="P179" s="19">
        <v>0</v>
      </c>
      <c r="Q179" s="19">
        <f t="shared" si="11"/>
        <v>-3.6272434132911258E-4</v>
      </c>
      <c r="R179" s="19"/>
      <c r="S179" s="18"/>
      <c r="T179" s="18"/>
      <c r="U179" s="19">
        <f t="shared" si="12"/>
        <v>0</v>
      </c>
      <c r="V179" s="18"/>
    </row>
    <row r="180" spans="1:22" s="4" customFormat="1" ht="14" x14ac:dyDescent="0.3">
      <c r="A180" s="18" t="s">
        <v>42</v>
      </c>
      <c r="B180" s="18" t="s">
        <v>205</v>
      </c>
      <c r="C180" s="18" t="s">
        <v>206</v>
      </c>
      <c r="D180" s="18" t="s">
        <v>207</v>
      </c>
      <c r="E180" s="18" t="s">
        <v>208</v>
      </c>
      <c r="F180" s="18" t="s">
        <v>94</v>
      </c>
      <c r="G180" s="18" t="s">
        <v>45</v>
      </c>
      <c r="H180" s="18" t="s">
        <v>97</v>
      </c>
      <c r="I180" s="18" t="s">
        <v>98</v>
      </c>
      <c r="J180" s="19">
        <v>-57527.339996999988</v>
      </c>
      <c r="K180" s="19">
        <v>-13581</v>
      </c>
      <c r="L180" s="19">
        <v>-57527.336900000002</v>
      </c>
      <c r="M180" s="19">
        <v>-3.0969999934313819E-3</v>
      </c>
      <c r="N180" s="19">
        <v>-3.0969999934313819E-3</v>
      </c>
      <c r="O180" s="19">
        <f t="shared" si="10"/>
        <v>-3.0969999934313819E-3</v>
      </c>
      <c r="P180" s="19">
        <v>0</v>
      </c>
      <c r="Q180" s="19">
        <f t="shared" si="11"/>
        <v>-3.0969999934313819E-3</v>
      </c>
      <c r="R180" s="19"/>
      <c r="S180" s="18"/>
      <c r="T180" s="18"/>
      <c r="U180" s="19">
        <f t="shared" si="12"/>
        <v>0</v>
      </c>
      <c r="V180" s="18"/>
    </row>
    <row r="181" spans="1:22" s="42" customFormat="1" ht="42" x14ac:dyDescent="0.3">
      <c r="A181" s="39" t="s">
        <v>42</v>
      </c>
      <c r="B181" s="39" t="s">
        <v>205</v>
      </c>
      <c r="C181" s="39" t="s">
        <v>206</v>
      </c>
      <c r="D181" s="39" t="s">
        <v>207</v>
      </c>
      <c r="E181" s="39" t="s">
        <v>208</v>
      </c>
      <c r="F181" s="39" t="s">
        <v>94</v>
      </c>
      <c r="G181" s="39" t="s">
        <v>45</v>
      </c>
      <c r="H181" s="39" t="s">
        <v>46</v>
      </c>
      <c r="I181" s="39" t="s">
        <v>46</v>
      </c>
      <c r="J181" s="40">
        <v>-238649.35513261921</v>
      </c>
      <c r="K181" s="40">
        <v>-50148</v>
      </c>
      <c r="L181" s="40">
        <v>-165343.34647075552</v>
      </c>
      <c r="M181" s="40">
        <v>-73306.008661863729</v>
      </c>
      <c r="N181" s="40">
        <v>-73306.008661863729</v>
      </c>
      <c r="O181" s="40">
        <f>+N181-P181+92</f>
        <v>-73214.008661863729</v>
      </c>
      <c r="P181" s="40">
        <v>0</v>
      </c>
      <c r="Q181" s="40">
        <f t="shared" si="11"/>
        <v>-73214.008661863729</v>
      </c>
      <c r="R181" s="40"/>
      <c r="S181" s="39"/>
      <c r="T181" s="18">
        <v>-92</v>
      </c>
      <c r="U181" s="19">
        <f t="shared" si="12"/>
        <v>-92</v>
      </c>
      <c r="V181" s="41" t="s">
        <v>105</v>
      </c>
    </row>
    <row r="182" spans="1:22" s="4" customFormat="1" ht="14" x14ac:dyDescent="0.3">
      <c r="A182" s="18" t="s">
        <v>42</v>
      </c>
      <c r="B182" s="18" t="s">
        <v>205</v>
      </c>
      <c r="C182" s="18" t="s">
        <v>206</v>
      </c>
      <c r="D182" s="18" t="s">
        <v>207</v>
      </c>
      <c r="E182" s="18" t="s">
        <v>208</v>
      </c>
      <c r="F182" s="18" t="s">
        <v>94</v>
      </c>
      <c r="G182" s="18" t="s">
        <v>45</v>
      </c>
      <c r="H182" s="18" t="s">
        <v>209</v>
      </c>
      <c r="I182" s="18" t="s">
        <v>210</v>
      </c>
      <c r="J182" s="19">
        <v>-76449.689980000025</v>
      </c>
      <c r="K182" s="19">
        <v>0</v>
      </c>
      <c r="L182" s="19">
        <v>-76449.69</v>
      </c>
      <c r="M182" s="19">
        <v>2.0000035874545574E-5</v>
      </c>
      <c r="N182" s="19">
        <v>0</v>
      </c>
      <c r="O182" s="19">
        <f t="shared" si="10"/>
        <v>0</v>
      </c>
      <c r="P182" s="19">
        <v>0</v>
      </c>
      <c r="Q182" s="19">
        <f t="shared" si="11"/>
        <v>0</v>
      </c>
      <c r="R182" s="19"/>
      <c r="S182" s="18"/>
      <c r="T182" s="18"/>
      <c r="U182" s="19">
        <f t="shared" si="12"/>
        <v>0</v>
      </c>
      <c r="V182" s="18"/>
    </row>
    <row r="183" spans="1:22" s="4" customFormat="1" ht="14" x14ac:dyDescent="0.3">
      <c r="A183" s="18" t="s">
        <v>42</v>
      </c>
      <c r="B183" s="18" t="s">
        <v>205</v>
      </c>
      <c r="C183" s="18" t="s">
        <v>206</v>
      </c>
      <c r="D183" s="18" t="s">
        <v>207</v>
      </c>
      <c r="E183" s="18" t="s">
        <v>208</v>
      </c>
      <c r="F183" s="18" t="s">
        <v>94</v>
      </c>
      <c r="G183" s="18" t="s">
        <v>45</v>
      </c>
      <c r="H183" s="18" t="s">
        <v>211</v>
      </c>
      <c r="I183" s="18" t="s">
        <v>212</v>
      </c>
      <c r="J183" s="19">
        <v>-90245.409979999997</v>
      </c>
      <c r="K183" s="19">
        <v>0</v>
      </c>
      <c r="L183" s="19">
        <v>-90245.41</v>
      </c>
      <c r="M183" s="19">
        <v>2.0000035874545574E-5</v>
      </c>
      <c r="N183" s="19">
        <v>0</v>
      </c>
      <c r="O183" s="19">
        <f t="shared" si="10"/>
        <v>0</v>
      </c>
      <c r="P183" s="19">
        <v>0</v>
      </c>
      <c r="Q183" s="19">
        <f t="shared" si="11"/>
        <v>0</v>
      </c>
      <c r="R183" s="19"/>
      <c r="S183" s="18"/>
      <c r="T183" s="18"/>
      <c r="U183" s="19">
        <f t="shared" si="12"/>
        <v>0</v>
      </c>
      <c r="V183" s="18"/>
    </row>
    <row r="184" spans="1:22" s="4" customFormat="1" ht="14" x14ac:dyDescent="0.3">
      <c r="A184" s="18" t="s">
        <v>42</v>
      </c>
      <c r="B184" s="18" t="s">
        <v>205</v>
      </c>
      <c r="C184" s="18" t="s">
        <v>206</v>
      </c>
      <c r="D184" s="18" t="s">
        <v>207</v>
      </c>
      <c r="E184" s="18" t="s">
        <v>208</v>
      </c>
      <c r="F184" s="18" t="s">
        <v>94</v>
      </c>
      <c r="G184" s="18" t="s">
        <v>45</v>
      </c>
      <c r="H184" s="18" t="s">
        <v>213</v>
      </c>
      <c r="I184" s="18" t="s">
        <v>214</v>
      </c>
      <c r="J184" s="19">
        <v>-160387.64989999996</v>
      </c>
      <c r="K184" s="19">
        <v>-160387.64989999996</v>
      </c>
      <c r="L184" s="19">
        <v>-160387.65</v>
      </c>
      <c r="M184" s="19">
        <v>1.0000006295740604E-4</v>
      </c>
      <c r="N184" s="19">
        <v>0</v>
      </c>
      <c r="O184" s="19">
        <f t="shared" si="10"/>
        <v>0</v>
      </c>
      <c r="P184" s="19">
        <v>0</v>
      </c>
      <c r="Q184" s="19">
        <f t="shared" si="11"/>
        <v>0</v>
      </c>
      <c r="R184" s="19"/>
      <c r="S184" s="18"/>
      <c r="T184" s="18"/>
      <c r="U184" s="19">
        <f t="shared" si="12"/>
        <v>0</v>
      </c>
      <c r="V184" s="18"/>
    </row>
    <row r="185" spans="1:22" s="4" customFormat="1" ht="14" x14ac:dyDescent="0.3">
      <c r="A185" s="18" t="s">
        <v>42</v>
      </c>
      <c r="B185" s="18" t="s">
        <v>205</v>
      </c>
      <c r="C185" s="18" t="s">
        <v>206</v>
      </c>
      <c r="D185" s="18" t="s">
        <v>207</v>
      </c>
      <c r="E185" s="18" t="s">
        <v>208</v>
      </c>
      <c r="F185" s="18" t="s">
        <v>94</v>
      </c>
      <c r="G185" s="18" t="s">
        <v>45</v>
      </c>
      <c r="H185" s="18" t="s">
        <v>114</v>
      </c>
      <c r="I185" s="18" t="s">
        <v>115</v>
      </c>
      <c r="J185" s="19">
        <v>-6508.3676005848947</v>
      </c>
      <c r="K185" s="19">
        <v>0</v>
      </c>
      <c r="L185" s="19">
        <v>-5604.4309591817891</v>
      </c>
      <c r="M185" s="19">
        <v>-903.93664140310602</v>
      </c>
      <c r="N185" s="19">
        <v>0</v>
      </c>
      <c r="O185" s="19">
        <f t="shared" si="10"/>
        <v>0</v>
      </c>
      <c r="P185" s="19">
        <v>0</v>
      </c>
      <c r="Q185" s="19">
        <f t="shared" si="11"/>
        <v>0</v>
      </c>
      <c r="R185" s="19"/>
      <c r="S185" s="18"/>
      <c r="T185" s="20">
        <f>+M185</f>
        <v>-903.93664140310602</v>
      </c>
      <c r="U185" s="19">
        <f t="shared" si="12"/>
        <v>-903.93664140310602</v>
      </c>
      <c r="V185" s="18"/>
    </row>
    <row r="186" spans="1:22" s="4" customFormat="1" ht="14" x14ac:dyDescent="0.3">
      <c r="A186" s="18" t="s">
        <v>42</v>
      </c>
      <c r="B186" s="18" t="s">
        <v>205</v>
      </c>
      <c r="C186" s="18" t="s">
        <v>206</v>
      </c>
      <c r="D186" s="18" t="s">
        <v>207</v>
      </c>
      <c r="E186" s="18" t="s">
        <v>208</v>
      </c>
      <c r="F186" s="18" t="s">
        <v>94</v>
      </c>
      <c r="G186" s="18" t="s">
        <v>45</v>
      </c>
      <c r="H186" s="18" t="s">
        <v>86</v>
      </c>
      <c r="I186" s="18" t="s">
        <v>87</v>
      </c>
      <c r="J186" s="19">
        <v>-1492.9999</v>
      </c>
      <c r="K186" s="19">
        <v>-1492.9999</v>
      </c>
      <c r="L186" s="19">
        <v>-1371.9885397200001</v>
      </c>
      <c r="M186" s="19">
        <v>-121.01136028000064</v>
      </c>
      <c r="N186" s="19">
        <v>0</v>
      </c>
      <c r="O186" s="19">
        <f t="shared" si="10"/>
        <v>0</v>
      </c>
      <c r="P186" s="19">
        <v>0</v>
      </c>
      <c r="Q186" s="19">
        <f t="shared" si="11"/>
        <v>0</v>
      </c>
      <c r="R186" s="19"/>
      <c r="S186" s="19">
        <f>+M186</f>
        <v>-121.01136028000064</v>
      </c>
      <c r="T186" s="18"/>
      <c r="U186" s="19">
        <f t="shared" si="12"/>
        <v>-121.01136028000064</v>
      </c>
      <c r="V186" s="18"/>
    </row>
    <row r="187" spans="1:22" s="4" customFormat="1" ht="14" x14ac:dyDescent="0.3">
      <c r="A187" s="18" t="s">
        <v>42</v>
      </c>
      <c r="B187" s="18" t="s">
        <v>205</v>
      </c>
      <c r="C187" s="18" t="s">
        <v>206</v>
      </c>
      <c r="D187" s="18" t="s">
        <v>215</v>
      </c>
      <c r="E187" s="18" t="s">
        <v>216</v>
      </c>
      <c r="F187" s="18" t="s">
        <v>94</v>
      </c>
      <c r="G187" s="18" t="s">
        <v>45</v>
      </c>
      <c r="H187" s="18" t="s">
        <v>217</v>
      </c>
      <c r="I187" s="18" t="s">
        <v>218</v>
      </c>
      <c r="J187" s="19">
        <v>-5350020.0501399981</v>
      </c>
      <c r="K187" s="19">
        <v>-481421.10016999813</v>
      </c>
      <c r="L187" s="19">
        <v>-5350019.0458000004</v>
      </c>
      <c r="M187" s="19">
        <v>-1.0043399981223047</v>
      </c>
      <c r="N187" s="19">
        <v>-1.0043399981223047</v>
      </c>
      <c r="O187" s="19">
        <v>0</v>
      </c>
      <c r="P187" s="19">
        <v>0</v>
      </c>
      <c r="Q187" s="19">
        <f t="shared" si="11"/>
        <v>0</v>
      </c>
      <c r="R187" s="19"/>
      <c r="S187" s="18"/>
      <c r="T187" s="19">
        <f>+N187</f>
        <v>-1.0043399981223047</v>
      </c>
      <c r="U187" s="19">
        <f t="shared" si="12"/>
        <v>-1.0043399981223047</v>
      </c>
      <c r="V187" s="18"/>
    </row>
    <row r="188" spans="1:22" s="4" customFormat="1" ht="14" x14ac:dyDescent="0.3">
      <c r="A188" s="18" t="s">
        <v>42</v>
      </c>
      <c r="B188" s="18" t="s">
        <v>205</v>
      </c>
      <c r="C188" s="18" t="s">
        <v>206</v>
      </c>
      <c r="D188" s="18" t="s">
        <v>215</v>
      </c>
      <c r="E188" s="18" t="s">
        <v>216</v>
      </c>
      <c r="F188" s="18" t="s">
        <v>94</v>
      </c>
      <c r="G188" s="18" t="s">
        <v>45</v>
      </c>
      <c r="H188" s="18" t="s">
        <v>95</v>
      </c>
      <c r="I188" s="18" t="s">
        <v>96</v>
      </c>
      <c r="J188" s="19">
        <v>-1207.7271478983587</v>
      </c>
      <c r="K188" s="19">
        <v>-160</v>
      </c>
      <c r="L188" s="19">
        <v>-1207.7267777916838</v>
      </c>
      <c r="M188" s="19">
        <v>-3.7010667480785742E-4</v>
      </c>
      <c r="N188" s="19">
        <v>-3.7010667480785742E-4</v>
      </c>
      <c r="O188" s="19">
        <f t="shared" si="10"/>
        <v>-3.7010667480785742E-4</v>
      </c>
      <c r="P188" s="19">
        <v>0</v>
      </c>
      <c r="Q188" s="19">
        <f t="shared" si="11"/>
        <v>-3.7010667480785742E-4</v>
      </c>
      <c r="R188" s="19"/>
      <c r="S188" s="18"/>
      <c r="T188" s="18"/>
      <c r="U188" s="19">
        <f t="shared" si="12"/>
        <v>0</v>
      </c>
      <c r="V188" s="18"/>
    </row>
    <row r="189" spans="1:22" s="4" customFormat="1" ht="14" x14ac:dyDescent="0.3">
      <c r="A189" s="18" t="s">
        <v>42</v>
      </c>
      <c r="B189" s="18" t="s">
        <v>205</v>
      </c>
      <c r="C189" s="18" t="s">
        <v>206</v>
      </c>
      <c r="D189" s="18" t="s">
        <v>215</v>
      </c>
      <c r="E189" s="18" t="s">
        <v>216</v>
      </c>
      <c r="F189" s="18" t="s">
        <v>94</v>
      </c>
      <c r="G189" s="18" t="s">
        <v>45</v>
      </c>
      <c r="H189" s="18" t="s">
        <v>97</v>
      </c>
      <c r="I189" s="18" t="s">
        <v>98</v>
      </c>
      <c r="J189" s="19">
        <v>-39483.559997999997</v>
      </c>
      <c r="K189" s="19">
        <v>-10186</v>
      </c>
      <c r="L189" s="19">
        <v>-39483.5579</v>
      </c>
      <c r="M189" s="19">
        <v>-2.0980000026611378E-3</v>
      </c>
      <c r="N189" s="19">
        <v>-2.0980000026611378E-3</v>
      </c>
      <c r="O189" s="19">
        <f t="shared" si="10"/>
        <v>-2.0980000026611378E-3</v>
      </c>
      <c r="P189" s="19">
        <v>0</v>
      </c>
      <c r="Q189" s="19">
        <f t="shared" si="11"/>
        <v>-2.0980000026611378E-3</v>
      </c>
      <c r="R189" s="19"/>
      <c r="S189" s="18"/>
      <c r="T189" s="18"/>
      <c r="U189" s="19">
        <f t="shared" si="12"/>
        <v>0</v>
      </c>
      <c r="V189" s="18"/>
    </row>
    <row r="190" spans="1:22" s="4" customFormat="1" ht="14" x14ac:dyDescent="0.3">
      <c r="A190" s="18" t="s">
        <v>42</v>
      </c>
      <c r="B190" s="18" t="s">
        <v>205</v>
      </c>
      <c r="C190" s="18" t="s">
        <v>206</v>
      </c>
      <c r="D190" s="18" t="s">
        <v>215</v>
      </c>
      <c r="E190" s="18" t="s">
        <v>216</v>
      </c>
      <c r="F190" s="18" t="s">
        <v>94</v>
      </c>
      <c r="G190" s="18" t="s">
        <v>45</v>
      </c>
      <c r="H190" s="18" t="s">
        <v>46</v>
      </c>
      <c r="I190" s="18" t="s">
        <v>46</v>
      </c>
      <c r="J190" s="19">
        <v>-8877563.1800913643</v>
      </c>
      <c r="K190" s="19">
        <v>-411687.9999</v>
      </c>
      <c r="L190" s="19">
        <v>-8877462.4712335989</v>
      </c>
      <c r="M190" s="19">
        <v>-100.708857766352</v>
      </c>
      <c r="N190" s="19">
        <v>-100.70885776635259</v>
      </c>
      <c r="O190" s="19">
        <v>0</v>
      </c>
      <c r="P190" s="19">
        <v>0</v>
      </c>
      <c r="Q190" s="19">
        <f t="shared" si="11"/>
        <v>0</v>
      </c>
      <c r="R190" s="19"/>
      <c r="S190" s="18"/>
      <c r="T190" s="19">
        <f>+N190</f>
        <v>-100.70885776635259</v>
      </c>
      <c r="U190" s="19">
        <f t="shared" si="12"/>
        <v>-100.70885776635259</v>
      </c>
      <c r="V190" s="18"/>
    </row>
    <row r="191" spans="1:22" s="4" customFormat="1" ht="14" x14ac:dyDescent="0.3">
      <c r="A191" s="18" t="s">
        <v>42</v>
      </c>
      <c r="B191" s="18" t="s">
        <v>205</v>
      </c>
      <c r="C191" s="18" t="s">
        <v>206</v>
      </c>
      <c r="D191" s="18" t="s">
        <v>215</v>
      </c>
      <c r="E191" s="18" t="s">
        <v>216</v>
      </c>
      <c r="F191" s="18" t="s">
        <v>94</v>
      </c>
      <c r="G191" s="18" t="s">
        <v>45</v>
      </c>
      <c r="H191" s="18" t="s">
        <v>86</v>
      </c>
      <c r="I191" s="18" t="s">
        <v>87</v>
      </c>
      <c r="J191" s="19">
        <v>-1119.9999</v>
      </c>
      <c r="K191" s="19">
        <v>-1119.9999</v>
      </c>
      <c r="L191" s="19">
        <v>-1028.9914047899999</v>
      </c>
      <c r="M191" s="19">
        <v>-91.008495210000092</v>
      </c>
      <c r="N191" s="19">
        <v>0</v>
      </c>
      <c r="O191" s="19">
        <f t="shared" si="10"/>
        <v>0</v>
      </c>
      <c r="P191" s="19">
        <v>0</v>
      </c>
      <c r="Q191" s="19">
        <f t="shared" si="11"/>
        <v>0</v>
      </c>
      <c r="R191" s="19"/>
      <c r="S191" s="19">
        <f>+M191</f>
        <v>-91.008495210000092</v>
      </c>
      <c r="T191" s="18"/>
      <c r="U191" s="19">
        <f t="shared" si="12"/>
        <v>-91.008495210000092</v>
      </c>
      <c r="V191" s="18"/>
    </row>
    <row r="192" spans="1:22" s="4" customFormat="1" ht="14" x14ac:dyDescent="0.3">
      <c r="A192" s="18" t="s">
        <v>42</v>
      </c>
      <c r="B192" s="18" t="s">
        <v>205</v>
      </c>
      <c r="C192" s="18" t="s">
        <v>206</v>
      </c>
      <c r="D192" s="18" t="s">
        <v>219</v>
      </c>
      <c r="E192" s="18" t="s">
        <v>220</v>
      </c>
      <c r="F192" s="18" t="s">
        <v>94</v>
      </c>
      <c r="G192" s="18" t="s">
        <v>45</v>
      </c>
      <c r="H192" s="18" t="s">
        <v>95</v>
      </c>
      <c r="I192" s="18" t="s">
        <v>96</v>
      </c>
      <c r="J192" s="19">
        <v>-773.99894294130604</v>
      </c>
      <c r="K192" s="19">
        <v>-106</v>
      </c>
      <c r="L192" s="19">
        <v>-773.99858965517228</v>
      </c>
      <c r="M192" s="19">
        <v>-3.5328613370211315E-4</v>
      </c>
      <c r="N192" s="19">
        <v>-3.5328613370211315E-4</v>
      </c>
      <c r="O192" s="19">
        <f t="shared" si="10"/>
        <v>-3.5328613370211315E-4</v>
      </c>
      <c r="P192" s="19">
        <v>0</v>
      </c>
      <c r="Q192" s="19">
        <f t="shared" si="11"/>
        <v>-3.5328613370211315E-4</v>
      </c>
      <c r="R192" s="19"/>
      <c r="S192" s="18"/>
      <c r="T192" s="18"/>
      <c r="U192" s="19">
        <f t="shared" si="12"/>
        <v>0</v>
      </c>
      <c r="V192" s="18"/>
    </row>
    <row r="193" spans="1:22" s="4" customFormat="1" ht="14" x14ac:dyDescent="0.3">
      <c r="A193" s="18" t="s">
        <v>42</v>
      </c>
      <c r="B193" s="18" t="s">
        <v>205</v>
      </c>
      <c r="C193" s="18" t="s">
        <v>206</v>
      </c>
      <c r="D193" s="18" t="s">
        <v>219</v>
      </c>
      <c r="E193" s="18" t="s">
        <v>220</v>
      </c>
      <c r="F193" s="18" t="s">
        <v>94</v>
      </c>
      <c r="G193" s="18" t="s">
        <v>45</v>
      </c>
      <c r="H193" s="18" t="s">
        <v>97</v>
      </c>
      <c r="I193" s="18" t="s">
        <v>98</v>
      </c>
      <c r="J193" s="19">
        <v>-78967.119995999994</v>
      </c>
      <c r="K193" s="19">
        <v>-20372</v>
      </c>
      <c r="L193" s="19">
        <v>-78967.11589999999</v>
      </c>
      <c r="M193" s="19">
        <v>-4.0960000187624246E-3</v>
      </c>
      <c r="N193" s="19">
        <v>-4.0960000187624246E-3</v>
      </c>
      <c r="O193" s="19">
        <f t="shared" si="10"/>
        <v>-4.0960000187624246E-3</v>
      </c>
      <c r="P193" s="19">
        <v>0</v>
      </c>
      <c r="Q193" s="19">
        <f t="shared" si="11"/>
        <v>-4.0960000187624246E-3</v>
      </c>
      <c r="R193" s="19"/>
      <c r="S193" s="18"/>
      <c r="T193" s="18"/>
      <c r="U193" s="19">
        <f t="shared" si="12"/>
        <v>0</v>
      </c>
      <c r="V193" s="18"/>
    </row>
    <row r="194" spans="1:22" s="4" customFormat="1" ht="14" x14ac:dyDescent="0.3">
      <c r="A194" s="18" t="s">
        <v>42</v>
      </c>
      <c r="B194" s="18" t="s">
        <v>205</v>
      </c>
      <c r="C194" s="18" t="s">
        <v>206</v>
      </c>
      <c r="D194" s="18" t="s">
        <v>219</v>
      </c>
      <c r="E194" s="18" t="s">
        <v>220</v>
      </c>
      <c r="F194" s="18" t="s">
        <v>94</v>
      </c>
      <c r="G194" s="18" t="s">
        <v>45</v>
      </c>
      <c r="H194" s="18" t="s">
        <v>46</v>
      </c>
      <c r="I194" s="18" t="s">
        <v>46</v>
      </c>
      <c r="J194" s="19">
        <v>-5095653.3125646841</v>
      </c>
      <c r="K194" s="19">
        <v>-96556.99990000001</v>
      </c>
      <c r="L194" s="19">
        <v>-5095621.8045365755</v>
      </c>
      <c r="M194" s="19">
        <v>-31</v>
      </c>
      <c r="N194" s="19">
        <v>-31</v>
      </c>
      <c r="O194" s="19">
        <v>0</v>
      </c>
      <c r="P194" s="19">
        <v>0</v>
      </c>
      <c r="Q194" s="19">
        <f t="shared" si="11"/>
        <v>0</v>
      </c>
      <c r="R194" s="19"/>
      <c r="S194" s="18"/>
      <c r="T194" s="19">
        <f>+N194</f>
        <v>-31</v>
      </c>
      <c r="U194" s="19">
        <f t="shared" si="12"/>
        <v>-31</v>
      </c>
      <c r="V194" s="18"/>
    </row>
    <row r="195" spans="1:22" s="4" customFormat="1" ht="14" x14ac:dyDescent="0.3">
      <c r="A195" s="18" t="s">
        <v>42</v>
      </c>
      <c r="B195" s="18" t="s">
        <v>205</v>
      </c>
      <c r="C195" s="18" t="s">
        <v>206</v>
      </c>
      <c r="D195" s="18" t="s">
        <v>219</v>
      </c>
      <c r="E195" s="18" t="s">
        <v>220</v>
      </c>
      <c r="F195" s="18" t="s">
        <v>94</v>
      </c>
      <c r="G195" s="18" t="s">
        <v>45</v>
      </c>
      <c r="H195" s="18" t="s">
        <v>86</v>
      </c>
      <c r="I195" s="18" t="s">
        <v>87</v>
      </c>
      <c r="J195" s="19">
        <v>-1227.9999</v>
      </c>
      <c r="K195" s="19">
        <v>-1227.9999</v>
      </c>
      <c r="L195" s="19">
        <v>-1128.41086419</v>
      </c>
      <c r="M195" s="19">
        <v>-99.589035810000041</v>
      </c>
      <c r="N195" s="19">
        <v>0</v>
      </c>
      <c r="O195" s="19">
        <f t="shared" ref="O195:O217" si="13">+N195-P195</f>
        <v>0</v>
      </c>
      <c r="P195" s="19">
        <v>0</v>
      </c>
      <c r="Q195" s="19">
        <f t="shared" si="11"/>
        <v>0</v>
      </c>
      <c r="R195" s="19"/>
      <c r="S195" s="19">
        <f>+M195</f>
        <v>-99.589035810000041</v>
      </c>
      <c r="T195" s="18"/>
      <c r="U195" s="19">
        <f t="shared" si="12"/>
        <v>-99.589035810000041</v>
      </c>
      <c r="V195" s="18"/>
    </row>
    <row r="196" spans="1:22" s="4" customFormat="1" ht="14" x14ac:dyDescent="0.3">
      <c r="A196" s="18" t="s">
        <v>42</v>
      </c>
      <c r="B196" s="18" t="s">
        <v>205</v>
      </c>
      <c r="C196" s="18" t="s">
        <v>206</v>
      </c>
      <c r="D196" s="18" t="s">
        <v>221</v>
      </c>
      <c r="E196" s="18" t="s">
        <v>222</v>
      </c>
      <c r="F196" s="18" t="s">
        <v>94</v>
      </c>
      <c r="G196" s="18" t="s">
        <v>45</v>
      </c>
      <c r="H196" s="18" t="s">
        <v>223</v>
      </c>
      <c r="I196" s="18" t="s">
        <v>224</v>
      </c>
      <c r="J196" s="19">
        <v>-215512.87989000045</v>
      </c>
      <c r="K196" s="19">
        <v>-215512.87989000045</v>
      </c>
      <c r="L196" s="19">
        <v>-215512.88</v>
      </c>
      <c r="M196" s="19">
        <v>1.0999955702573061E-4</v>
      </c>
      <c r="N196" s="19">
        <v>0</v>
      </c>
      <c r="O196" s="19">
        <f t="shared" si="13"/>
        <v>0</v>
      </c>
      <c r="P196" s="19">
        <v>0</v>
      </c>
      <c r="Q196" s="19">
        <f t="shared" si="11"/>
        <v>0</v>
      </c>
      <c r="R196" s="19"/>
      <c r="S196" s="18"/>
      <c r="T196" s="18"/>
      <c r="U196" s="19">
        <f t="shared" si="12"/>
        <v>0</v>
      </c>
      <c r="V196" s="18"/>
    </row>
    <row r="197" spans="1:22" s="4" customFormat="1" ht="14" x14ac:dyDescent="0.3">
      <c r="A197" s="18" t="s">
        <v>42</v>
      </c>
      <c r="B197" s="18" t="s">
        <v>205</v>
      </c>
      <c r="C197" s="18" t="s">
        <v>206</v>
      </c>
      <c r="D197" s="18" t="s">
        <v>221</v>
      </c>
      <c r="E197" s="18" t="s">
        <v>222</v>
      </c>
      <c r="F197" s="18" t="s">
        <v>94</v>
      </c>
      <c r="G197" s="18" t="s">
        <v>45</v>
      </c>
      <c r="H197" s="18" t="s">
        <v>95</v>
      </c>
      <c r="I197" s="18" t="s">
        <v>96</v>
      </c>
      <c r="J197" s="19">
        <v>-1218.1150435836939</v>
      </c>
      <c r="K197" s="19">
        <v>-158</v>
      </c>
      <c r="L197" s="19">
        <v>-1218.1146960726242</v>
      </c>
      <c r="M197" s="19">
        <v>-3.475110694353134E-4</v>
      </c>
      <c r="N197" s="19">
        <v>-3.475110694353134E-4</v>
      </c>
      <c r="O197" s="19">
        <f t="shared" si="13"/>
        <v>-3.475110694353134E-4</v>
      </c>
      <c r="P197" s="19">
        <v>0</v>
      </c>
      <c r="Q197" s="19">
        <f t="shared" si="11"/>
        <v>-3.475110694353134E-4</v>
      </c>
      <c r="R197" s="19"/>
      <c r="S197" s="18"/>
      <c r="T197" s="18"/>
      <c r="U197" s="19">
        <f t="shared" si="12"/>
        <v>0</v>
      </c>
      <c r="V197" s="18"/>
    </row>
    <row r="198" spans="1:22" s="4" customFormat="1" ht="14" x14ac:dyDescent="0.3">
      <c r="A198" s="18" t="s">
        <v>42</v>
      </c>
      <c r="B198" s="18" t="s">
        <v>205</v>
      </c>
      <c r="C198" s="18" t="s">
        <v>206</v>
      </c>
      <c r="D198" s="18" t="s">
        <v>221</v>
      </c>
      <c r="E198" s="18" t="s">
        <v>222</v>
      </c>
      <c r="F198" s="18" t="s">
        <v>94</v>
      </c>
      <c r="G198" s="18" t="s">
        <v>45</v>
      </c>
      <c r="H198" s="18" t="s">
        <v>97</v>
      </c>
      <c r="I198" s="18" t="s">
        <v>98</v>
      </c>
      <c r="J198" s="19">
        <v>-46807.949997500007</v>
      </c>
      <c r="K198" s="19">
        <v>-10186</v>
      </c>
      <c r="L198" s="19">
        <v>-46807.947399999997</v>
      </c>
      <c r="M198" s="19">
        <v>-2.5975000135076698E-3</v>
      </c>
      <c r="N198" s="19">
        <v>-2.5975000135076698E-3</v>
      </c>
      <c r="O198" s="19">
        <f t="shared" si="13"/>
        <v>-2.5975000135076698E-3</v>
      </c>
      <c r="P198" s="19">
        <v>0</v>
      </c>
      <c r="Q198" s="19">
        <f t="shared" si="11"/>
        <v>-2.5975000135076698E-3</v>
      </c>
      <c r="R198" s="19"/>
      <c r="S198" s="18"/>
      <c r="T198" s="18"/>
      <c r="U198" s="19">
        <f t="shared" si="12"/>
        <v>0</v>
      </c>
      <c r="V198" s="18"/>
    </row>
    <row r="199" spans="1:22" s="4" customFormat="1" ht="14" x14ac:dyDescent="0.3">
      <c r="A199" s="18" t="s">
        <v>42</v>
      </c>
      <c r="B199" s="18" t="s">
        <v>205</v>
      </c>
      <c r="C199" s="18" t="s">
        <v>206</v>
      </c>
      <c r="D199" s="18" t="s">
        <v>221</v>
      </c>
      <c r="E199" s="18" t="s">
        <v>222</v>
      </c>
      <c r="F199" s="18" t="s">
        <v>94</v>
      </c>
      <c r="G199" s="18" t="s">
        <v>45</v>
      </c>
      <c r="H199" s="18" t="s">
        <v>46</v>
      </c>
      <c r="I199" s="18" t="s">
        <v>46</v>
      </c>
      <c r="J199" s="19">
        <v>-25833931.446643092</v>
      </c>
      <c r="K199" s="19">
        <v>-1112252.9998999999</v>
      </c>
      <c r="L199" s="19">
        <v>-25833825.252404369</v>
      </c>
      <c r="M199" s="19">
        <v>-106.19423872604966</v>
      </c>
      <c r="N199" s="19">
        <v>-106.19423872604966</v>
      </c>
      <c r="O199" s="19">
        <v>0</v>
      </c>
      <c r="P199" s="19">
        <v>0</v>
      </c>
      <c r="Q199" s="19">
        <f t="shared" si="11"/>
        <v>0</v>
      </c>
      <c r="R199" s="19"/>
      <c r="S199" s="18"/>
      <c r="T199" s="19">
        <f>+N199</f>
        <v>-106.19423872604966</v>
      </c>
      <c r="U199" s="19">
        <f t="shared" si="12"/>
        <v>-106.19423872604966</v>
      </c>
      <c r="V199" s="18"/>
    </row>
    <row r="200" spans="1:22" s="4" customFormat="1" ht="14" x14ac:dyDescent="0.3">
      <c r="A200" s="18" t="s">
        <v>42</v>
      </c>
      <c r="B200" s="18" t="s">
        <v>205</v>
      </c>
      <c r="C200" s="18" t="s">
        <v>206</v>
      </c>
      <c r="D200" s="18" t="s">
        <v>221</v>
      </c>
      <c r="E200" s="18" t="s">
        <v>222</v>
      </c>
      <c r="F200" s="18" t="s">
        <v>94</v>
      </c>
      <c r="G200" s="18" t="s">
        <v>45</v>
      </c>
      <c r="H200" s="18" t="s">
        <v>225</v>
      </c>
      <c r="I200" s="18" t="s">
        <v>226</v>
      </c>
      <c r="J200" s="19">
        <v>-493379.99999000039</v>
      </c>
      <c r="K200" s="19">
        <v>0</v>
      </c>
      <c r="L200" s="19">
        <v>-493380</v>
      </c>
      <c r="M200" s="19">
        <v>9.9996104836463928E-6</v>
      </c>
      <c r="N200" s="19">
        <v>0</v>
      </c>
      <c r="O200" s="19">
        <f t="shared" si="13"/>
        <v>0</v>
      </c>
      <c r="P200" s="19">
        <v>0</v>
      </c>
      <c r="Q200" s="19">
        <f t="shared" si="11"/>
        <v>0</v>
      </c>
      <c r="R200" s="19"/>
      <c r="S200" s="18"/>
      <c r="T200" s="18"/>
      <c r="U200" s="19">
        <f t="shared" si="12"/>
        <v>0</v>
      </c>
      <c r="V200" s="18"/>
    </row>
    <row r="201" spans="1:22" s="4" customFormat="1" ht="14" x14ac:dyDescent="0.3">
      <c r="A201" s="18" t="s">
        <v>42</v>
      </c>
      <c r="B201" s="18" t="s">
        <v>205</v>
      </c>
      <c r="C201" s="18" t="s">
        <v>206</v>
      </c>
      <c r="D201" s="18" t="s">
        <v>221</v>
      </c>
      <c r="E201" s="18" t="s">
        <v>222</v>
      </c>
      <c r="F201" s="18" t="s">
        <v>94</v>
      </c>
      <c r="G201" s="18" t="s">
        <v>45</v>
      </c>
      <c r="H201" s="18" t="s">
        <v>114</v>
      </c>
      <c r="I201" s="18" t="s">
        <v>115</v>
      </c>
      <c r="J201" s="19">
        <v>-10974.107117610256</v>
      </c>
      <c r="K201" s="19">
        <v>0</v>
      </c>
      <c r="L201" s="19">
        <v>-10974.109318929184</v>
      </c>
      <c r="M201" s="19">
        <v>2.2013189300196245E-3</v>
      </c>
      <c r="N201" s="19">
        <v>0</v>
      </c>
      <c r="O201" s="19">
        <f t="shared" si="13"/>
        <v>0</v>
      </c>
      <c r="P201" s="19">
        <v>0</v>
      </c>
      <c r="Q201" s="19">
        <f t="shared" si="11"/>
        <v>0</v>
      </c>
      <c r="R201" s="19"/>
      <c r="S201" s="18"/>
      <c r="T201" s="20">
        <f>+M201</f>
        <v>2.2013189300196245E-3</v>
      </c>
      <c r="U201" s="19">
        <f t="shared" si="12"/>
        <v>2.2013189300196245E-3</v>
      </c>
      <c r="V201" s="18"/>
    </row>
    <row r="202" spans="1:22" s="4" customFormat="1" ht="14" x14ac:dyDescent="0.3">
      <c r="A202" s="18" t="s">
        <v>42</v>
      </c>
      <c r="B202" s="18" t="s">
        <v>205</v>
      </c>
      <c r="C202" s="18" t="s">
        <v>206</v>
      </c>
      <c r="D202" s="18" t="s">
        <v>221</v>
      </c>
      <c r="E202" s="18" t="s">
        <v>222</v>
      </c>
      <c r="F202" s="18" t="s">
        <v>94</v>
      </c>
      <c r="G202" s="18" t="s">
        <v>45</v>
      </c>
      <c r="H202" s="18" t="s">
        <v>86</v>
      </c>
      <c r="I202" s="18" t="s">
        <v>87</v>
      </c>
      <c r="J202" s="19">
        <v>-1681.9998999999998</v>
      </c>
      <c r="K202" s="19">
        <v>-1681.9998999999998</v>
      </c>
      <c r="L202" s="19">
        <v>-1545.9725936700002</v>
      </c>
      <c r="M202" s="19">
        <v>-136.0273063300001</v>
      </c>
      <c r="N202" s="19">
        <v>0</v>
      </c>
      <c r="O202" s="19">
        <f t="shared" si="13"/>
        <v>0</v>
      </c>
      <c r="P202" s="19">
        <v>0</v>
      </c>
      <c r="Q202" s="19">
        <f t="shared" si="11"/>
        <v>0</v>
      </c>
      <c r="R202" s="19"/>
      <c r="S202" s="19">
        <f>+M202</f>
        <v>-136.0273063300001</v>
      </c>
      <c r="T202" s="18"/>
      <c r="U202" s="19">
        <f t="shared" si="12"/>
        <v>-136.0273063300001</v>
      </c>
      <c r="V202" s="18"/>
    </row>
    <row r="203" spans="1:22" s="4" customFormat="1" ht="14" x14ac:dyDescent="0.3">
      <c r="A203" s="18" t="s">
        <v>42</v>
      </c>
      <c r="B203" s="18" t="s">
        <v>205</v>
      </c>
      <c r="C203" s="18" t="s">
        <v>206</v>
      </c>
      <c r="D203" s="18" t="s">
        <v>227</v>
      </c>
      <c r="E203" s="18" t="s">
        <v>228</v>
      </c>
      <c r="F203" s="18" t="s">
        <v>94</v>
      </c>
      <c r="G203" s="18" t="s">
        <v>45</v>
      </c>
      <c r="H203" s="18" t="s">
        <v>95</v>
      </c>
      <c r="I203" s="18" t="s">
        <v>96</v>
      </c>
      <c r="J203" s="19">
        <v>-772.99894294130604</v>
      </c>
      <c r="K203" s="19">
        <v>-105</v>
      </c>
      <c r="L203" s="19">
        <v>-772.99858965517228</v>
      </c>
      <c r="M203" s="19">
        <v>-3.5328613375895657E-4</v>
      </c>
      <c r="N203" s="19">
        <v>-3.5328613375895657E-4</v>
      </c>
      <c r="O203" s="19">
        <f t="shared" si="13"/>
        <v>-3.5328613375895657E-4</v>
      </c>
      <c r="P203" s="19">
        <v>0</v>
      </c>
      <c r="Q203" s="19">
        <f t="shared" si="11"/>
        <v>-3.5328613375895657E-4</v>
      </c>
      <c r="R203" s="19"/>
      <c r="S203" s="18"/>
      <c r="T203" s="18"/>
      <c r="U203" s="19">
        <f t="shared" si="12"/>
        <v>0</v>
      </c>
      <c r="V203" s="18"/>
    </row>
    <row r="204" spans="1:22" s="4" customFormat="1" ht="14" x14ac:dyDescent="0.3">
      <c r="A204" s="18" t="s">
        <v>42</v>
      </c>
      <c r="B204" s="18" t="s">
        <v>205</v>
      </c>
      <c r="C204" s="18" t="s">
        <v>206</v>
      </c>
      <c r="D204" s="18" t="s">
        <v>227</v>
      </c>
      <c r="E204" s="18" t="s">
        <v>228</v>
      </c>
      <c r="F204" s="18" t="s">
        <v>94</v>
      </c>
      <c r="G204" s="18" t="s">
        <v>45</v>
      </c>
      <c r="H204" s="18" t="s">
        <v>46</v>
      </c>
      <c r="I204" s="18" t="s">
        <v>46</v>
      </c>
      <c r="J204" s="19">
        <v>-130164.13281515651</v>
      </c>
      <c r="K204" s="19">
        <v>-33984</v>
      </c>
      <c r="L204" s="19">
        <v>-130070.47735766896</v>
      </c>
      <c r="M204" s="19">
        <v>-94</v>
      </c>
      <c r="N204" s="19">
        <v>-94</v>
      </c>
      <c r="O204" s="19">
        <v>0</v>
      </c>
      <c r="P204" s="19">
        <v>0</v>
      </c>
      <c r="Q204" s="19">
        <f t="shared" si="11"/>
        <v>0</v>
      </c>
      <c r="R204" s="19"/>
      <c r="S204" s="18"/>
      <c r="T204" s="19">
        <f>+N204</f>
        <v>-94</v>
      </c>
      <c r="U204" s="19">
        <f t="shared" si="12"/>
        <v>-94</v>
      </c>
      <c r="V204" s="18"/>
    </row>
    <row r="205" spans="1:22" s="4" customFormat="1" ht="14" x14ac:dyDescent="0.3">
      <c r="A205" s="18" t="s">
        <v>42</v>
      </c>
      <c r="B205" s="18" t="s">
        <v>205</v>
      </c>
      <c r="C205" s="18" t="s">
        <v>206</v>
      </c>
      <c r="D205" s="18" t="s">
        <v>227</v>
      </c>
      <c r="E205" s="18" t="s">
        <v>228</v>
      </c>
      <c r="F205" s="18" t="s">
        <v>94</v>
      </c>
      <c r="G205" s="18" t="s">
        <v>45</v>
      </c>
      <c r="H205" s="18" t="s">
        <v>86</v>
      </c>
      <c r="I205" s="18" t="s">
        <v>87</v>
      </c>
      <c r="J205" s="19">
        <v>-1243.9999</v>
      </c>
      <c r="K205" s="19">
        <v>-1243.9999</v>
      </c>
      <c r="L205" s="19">
        <v>-1143.3237830999999</v>
      </c>
      <c r="M205" s="19">
        <v>-100.67611690000012</v>
      </c>
      <c r="N205" s="19">
        <v>0</v>
      </c>
      <c r="O205" s="19">
        <f t="shared" si="13"/>
        <v>0</v>
      </c>
      <c r="P205" s="19">
        <v>0</v>
      </c>
      <c r="Q205" s="19">
        <f t="shared" si="11"/>
        <v>0</v>
      </c>
      <c r="R205" s="19"/>
      <c r="S205" s="19">
        <f>+M205</f>
        <v>-100.67611690000012</v>
      </c>
      <c r="T205" s="18"/>
      <c r="U205" s="19">
        <f t="shared" si="12"/>
        <v>-100.67611690000012</v>
      </c>
      <c r="V205" s="18"/>
    </row>
    <row r="206" spans="1:22" s="42" customFormat="1" ht="42" x14ac:dyDescent="0.3">
      <c r="A206" s="39" t="s">
        <v>42</v>
      </c>
      <c r="B206" s="39" t="s">
        <v>205</v>
      </c>
      <c r="C206" s="39" t="s">
        <v>206</v>
      </c>
      <c r="D206" s="39" t="s">
        <v>229</v>
      </c>
      <c r="E206" s="39" t="s">
        <v>230</v>
      </c>
      <c r="F206" s="39" t="s">
        <v>94</v>
      </c>
      <c r="G206" s="39" t="s">
        <v>45</v>
      </c>
      <c r="H206" s="39" t="s">
        <v>231</v>
      </c>
      <c r="I206" s="39" t="s">
        <v>232</v>
      </c>
      <c r="J206" s="40">
        <v>-176793</v>
      </c>
      <c r="K206" s="40">
        <v>-7068.0000000000018</v>
      </c>
      <c r="L206" s="40">
        <v>-168047.72990000001</v>
      </c>
      <c r="M206" s="40">
        <v>-8745.2700999999797</v>
      </c>
      <c r="N206" s="40">
        <v>-8745.2700999999797</v>
      </c>
      <c r="O206" s="40">
        <f t="shared" si="13"/>
        <v>-8745.2700999999797</v>
      </c>
      <c r="P206" s="40">
        <v>0</v>
      </c>
      <c r="Q206" s="40">
        <f t="shared" si="11"/>
        <v>-8745.2700999999797</v>
      </c>
      <c r="R206" s="40"/>
      <c r="S206" s="39"/>
      <c r="T206" s="18"/>
      <c r="U206" s="19">
        <f t="shared" si="12"/>
        <v>0</v>
      </c>
      <c r="V206" s="41" t="s">
        <v>105</v>
      </c>
    </row>
    <row r="207" spans="1:22" s="4" customFormat="1" ht="14" x14ac:dyDescent="0.3">
      <c r="A207" s="18" t="s">
        <v>42</v>
      </c>
      <c r="B207" s="18" t="s">
        <v>205</v>
      </c>
      <c r="C207" s="18" t="s">
        <v>206</v>
      </c>
      <c r="D207" s="18" t="s">
        <v>229</v>
      </c>
      <c r="E207" s="18" t="s">
        <v>230</v>
      </c>
      <c r="F207" s="18" t="s">
        <v>94</v>
      </c>
      <c r="G207" s="18" t="s">
        <v>45</v>
      </c>
      <c r="H207" s="18" t="s">
        <v>95</v>
      </c>
      <c r="I207" s="18" t="s">
        <v>96</v>
      </c>
      <c r="J207" s="19">
        <v>-2472.4507673460807</v>
      </c>
      <c r="K207" s="19">
        <v>-281</v>
      </c>
      <c r="L207" s="19">
        <v>-2472.4507781951306</v>
      </c>
      <c r="M207" s="19">
        <v>1.0849050141814587E-5</v>
      </c>
      <c r="N207" s="19">
        <v>0</v>
      </c>
      <c r="O207" s="19">
        <f t="shared" si="13"/>
        <v>0</v>
      </c>
      <c r="P207" s="19">
        <v>0</v>
      </c>
      <c r="Q207" s="19">
        <f t="shared" si="11"/>
        <v>0</v>
      </c>
      <c r="R207" s="19"/>
      <c r="S207" s="18"/>
      <c r="T207" s="18"/>
      <c r="U207" s="19">
        <f t="shared" si="12"/>
        <v>0</v>
      </c>
      <c r="V207" s="18"/>
    </row>
    <row r="208" spans="1:22" s="42" customFormat="1" ht="42" x14ac:dyDescent="0.3">
      <c r="A208" s="39" t="s">
        <v>42</v>
      </c>
      <c r="B208" s="39" t="s">
        <v>205</v>
      </c>
      <c r="C208" s="39" t="s">
        <v>206</v>
      </c>
      <c r="D208" s="39" t="s">
        <v>229</v>
      </c>
      <c r="E208" s="39" t="s">
        <v>230</v>
      </c>
      <c r="F208" s="39" t="s">
        <v>94</v>
      </c>
      <c r="G208" s="39" t="s">
        <v>45</v>
      </c>
      <c r="H208" s="39" t="s">
        <v>97</v>
      </c>
      <c r="I208" s="41" t="s">
        <v>98</v>
      </c>
      <c r="J208" s="40">
        <v>-849189.02996149997</v>
      </c>
      <c r="K208" s="40">
        <v>-285211</v>
      </c>
      <c r="L208" s="40">
        <v>-848762.97999999986</v>
      </c>
      <c r="M208" s="40">
        <v>-426.04996150010265</v>
      </c>
      <c r="N208" s="40">
        <v>-426.04996150010265</v>
      </c>
      <c r="O208" s="40">
        <f t="shared" si="13"/>
        <v>-426.04996150010265</v>
      </c>
      <c r="P208" s="40">
        <v>0</v>
      </c>
      <c r="Q208" s="40">
        <f t="shared" si="11"/>
        <v>-426.04996150010265</v>
      </c>
      <c r="R208" s="40"/>
      <c r="S208" s="39"/>
      <c r="T208" s="18"/>
      <c r="U208" s="19">
        <f t="shared" si="12"/>
        <v>0</v>
      </c>
      <c r="V208" s="41" t="s">
        <v>105</v>
      </c>
    </row>
    <row r="209" spans="1:22" s="42" customFormat="1" ht="42" x14ac:dyDescent="0.3">
      <c r="A209" s="39" t="s">
        <v>42</v>
      </c>
      <c r="B209" s="39" t="s">
        <v>205</v>
      </c>
      <c r="C209" s="39" t="s">
        <v>206</v>
      </c>
      <c r="D209" s="39" t="s">
        <v>229</v>
      </c>
      <c r="E209" s="39" t="s">
        <v>230</v>
      </c>
      <c r="F209" s="39" t="s">
        <v>94</v>
      </c>
      <c r="G209" s="39" t="s">
        <v>45</v>
      </c>
      <c r="H209" s="39" t="s">
        <v>46</v>
      </c>
      <c r="I209" s="39" t="s">
        <v>46</v>
      </c>
      <c r="J209" s="40">
        <v>-12008905.069210695</v>
      </c>
      <c r="K209" s="40">
        <v>-365226.34989999997</v>
      </c>
      <c r="L209" s="40">
        <v>-11875569.42508008</v>
      </c>
      <c r="M209" s="40">
        <v>-133335.64413058897</v>
      </c>
      <c r="N209" s="40">
        <v>-133336</v>
      </c>
      <c r="O209" s="40">
        <f>+N209-P209+84</f>
        <v>-133252</v>
      </c>
      <c r="P209" s="40">
        <v>0</v>
      </c>
      <c r="Q209" s="40">
        <f t="shared" si="11"/>
        <v>-133252</v>
      </c>
      <c r="R209" s="40"/>
      <c r="S209" s="39"/>
      <c r="T209" s="18">
        <v>-84</v>
      </c>
      <c r="U209" s="19">
        <f t="shared" si="12"/>
        <v>-84</v>
      </c>
      <c r="V209" s="41" t="s">
        <v>105</v>
      </c>
    </row>
    <row r="210" spans="1:22" s="4" customFormat="1" ht="14" x14ac:dyDescent="0.3">
      <c r="A210" s="18" t="s">
        <v>42</v>
      </c>
      <c r="B210" s="18" t="s">
        <v>205</v>
      </c>
      <c r="C210" s="18" t="s">
        <v>206</v>
      </c>
      <c r="D210" s="18" t="s">
        <v>229</v>
      </c>
      <c r="E210" s="18" t="s">
        <v>230</v>
      </c>
      <c r="F210" s="18" t="s">
        <v>94</v>
      </c>
      <c r="G210" s="18" t="s">
        <v>45</v>
      </c>
      <c r="H210" s="18" t="s">
        <v>114</v>
      </c>
      <c r="I210" s="18" t="s">
        <v>115</v>
      </c>
      <c r="J210" s="19">
        <v>-113756.89413394796</v>
      </c>
      <c r="K210" s="19">
        <v>0</v>
      </c>
      <c r="L210" s="19">
        <v>-88946.257871066118</v>
      </c>
      <c r="M210" s="19">
        <v>-24810.63626288185</v>
      </c>
      <c r="N210" s="19">
        <v>0</v>
      </c>
      <c r="O210" s="19">
        <f t="shared" si="13"/>
        <v>0</v>
      </c>
      <c r="P210" s="19">
        <v>0</v>
      </c>
      <c r="Q210" s="19">
        <f t="shared" si="11"/>
        <v>0</v>
      </c>
      <c r="R210" s="19"/>
      <c r="S210" s="18"/>
      <c r="T210" s="20">
        <f>+M210</f>
        <v>-24810.63626288185</v>
      </c>
      <c r="U210" s="19">
        <f t="shared" si="12"/>
        <v>-24810.63626288185</v>
      </c>
      <c r="V210" s="18"/>
    </row>
    <row r="211" spans="1:22" s="4" customFormat="1" ht="14" x14ac:dyDescent="0.3">
      <c r="A211" s="18" t="s">
        <v>42</v>
      </c>
      <c r="B211" s="18" t="s">
        <v>205</v>
      </c>
      <c r="C211" s="18" t="s">
        <v>206</v>
      </c>
      <c r="D211" s="18" t="s">
        <v>229</v>
      </c>
      <c r="E211" s="18" t="s">
        <v>230</v>
      </c>
      <c r="F211" s="18" t="s">
        <v>94</v>
      </c>
      <c r="G211" s="18" t="s">
        <v>45</v>
      </c>
      <c r="H211" s="18" t="s">
        <v>76</v>
      </c>
      <c r="I211" s="18" t="s">
        <v>77</v>
      </c>
      <c r="J211" s="19">
        <v>-987554.99999000004</v>
      </c>
      <c r="K211" s="19">
        <v>-987554.99999000004</v>
      </c>
      <c r="L211" s="19">
        <v>-942725.13949999982</v>
      </c>
      <c r="M211" s="19">
        <v>-44829.860490000108</v>
      </c>
      <c r="N211" s="19">
        <v>0</v>
      </c>
      <c r="O211" s="19">
        <f t="shared" si="13"/>
        <v>0</v>
      </c>
      <c r="P211" s="19">
        <v>0</v>
      </c>
      <c r="Q211" s="19">
        <f t="shared" si="11"/>
        <v>0</v>
      </c>
      <c r="R211" s="19"/>
      <c r="S211" s="19">
        <f>+M211</f>
        <v>-44829.860490000108</v>
      </c>
      <c r="T211" s="18"/>
      <c r="U211" s="19">
        <f t="shared" si="12"/>
        <v>-44829.860490000108</v>
      </c>
      <c r="V211" s="18"/>
    </row>
    <row r="212" spans="1:22" s="4" customFormat="1" ht="14" x14ac:dyDescent="0.3">
      <c r="A212" s="18" t="s">
        <v>42</v>
      </c>
      <c r="B212" s="18" t="s">
        <v>205</v>
      </c>
      <c r="C212" s="18" t="s">
        <v>206</v>
      </c>
      <c r="D212" s="18" t="s">
        <v>229</v>
      </c>
      <c r="E212" s="18" t="s">
        <v>230</v>
      </c>
      <c r="F212" s="18" t="s">
        <v>94</v>
      </c>
      <c r="G212" s="18" t="s">
        <v>45</v>
      </c>
      <c r="H212" s="18" t="s">
        <v>86</v>
      </c>
      <c r="I212" s="18" t="s">
        <v>87</v>
      </c>
      <c r="J212" s="19">
        <v>-3234.9998999999998</v>
      </c>
      <c r="K212" s="19">
        <v>-3234.9998999999998</v>
      </c>
      <c r="L212" s="19">
        <v>-2972.6418360600001</v>
      </c>
      <c r="M212" s="19">
        <v>-262.35806393999974</v>
      </c>
      <c r="N212" s="19">
        <v>0</v>
      </c>
      <c r="O212" s="19">
        <f t="shared" si="13"/>
        <v>0</v>
      </c>
      <c r="P212" s="19">
        <v>0</v>
      </c>
      <c r="Q212" s="19">
        <f t="shared" si="11"/>
        <v>0</v>
      </c>
      <c r="R212" s="19"/>
      <c r="S212" s="19">
        <f>+M212</f>
        <v>-262.35806393999974</v>
      </c>
      <c r="T212" s="18"/>
      <c r="U212" s="19">
        <f t="shared" si="12"/>
        <v>-262.35806393999974</v>
      </c>
      <c r="V212" s="18"/>
    </row>
    <row r="213" spans="1:22" s="4" customFormat="1" ht="14" x14ac:dyDescent="0.3">
      <c r="A213" s="18" t="s">
        <v>42</v>
      </c>
      <c r="B213" s="18" t="s">
        <v>205</v>
      </c>
      <c r="C213" s="18" t="s">
        <v>206</v>
      </c>
      <c r="D213" s="18" t="s">
        <v>233</v>
      </c>
      <c r="E213" s="18" t="s">
        <v>234</v>
      </c>
      <c r="F213" s="18" t="s">
        <v>94</v>
      </c>
      <c r="G213" s="18" t="s">
        <v>45</v>
      </c>
      <c r="H213" s="18" t="s">
        <v>95</v>
      </c>
      <c r="I213" s="18" t="s">
        <v>96</v>
      </c>
      <c r="J213" s="19">
        <v>-958.29243090142609</v>
      </c>
      <c r="K213" s="19">
        <v>-101</v>
      </c>
      <c r="L213" s="19">
        <v>-958.29244994637361</v>
      </c>
      <c r="M213" s="19">
        <v>1.9044947748625418E-5</v>
      </c>
      <c r="N213" s="19">
        <v>0</v>
      </c>
      <c r="O213" s="19">
        <f t="shared" si="13"/>
        <v>0</v>
      </c>
      <c r="P213" s="19">
        <v>0</v>
      </c>
      <c r="Q213" s="19">
        <f t="shared" si="11"/>
        <v>0</v>
      </c>
      <c r="R213" s="19"/>
      <c r="S213" s="18"/>
      <c r="T213" s="18"/>
      <c r="U213" s="19">
        <f t="shared" si="12"/>
        <v>0</v>
      </c>
      <c r="V213" s="18"/>
    </row>
    <row r="214" spans="1:22" s="4" customFormat="1" ht="14" x14ac:dyDescent="0.3">
      <c r="A214" s="18" t="s">
        <v>42</v>
      </c>
      <c r="B214" s="18" t="s">
        <v>205</v>
      </c>
      <c r="C214" s="18" t="s">
        <v>206</v>
      </c>
      <c r="D214" s="18" t="s">
        <v>233</v>
      </c>
      <c r="E214" s="18" t="s">
        <v>234</v>
      </c>
      <c r="F214" s="18" t="s">
        <v>94</v>
      </c>
      <c r="G214" s="18" t="s">
        <v>45</v>
      </c>
      <c r="H214" s="18" t="s">
        <v>46</v>
      </c>
      <c r="I214" s="18" t="s">
        <v>46</v>
      </c>
      <c r="J214" s="19">
        <v>-75761826.833265677</v>
      </c>
      <c r="K214" s="19">
        <v>-2417237.4799899999</v>
      </c>
      <c r="L214" s="19">
        <v>-75761685.404998422</v>
      </c>
      <c r="M214" s="19">
        <f>-141.428267262876-1</f>
        <v>-142.42826726287601</v>
      </c>
      <c r="N214" s="19">
        <f>-141-1</f>
        <v>-142</v>
      </c>
      <c r="O214" s="19">
        <v>0</v>
      </c>
      <c r="P214" s="19">
        <v>0</v>
      </c>
      <c r="Q214" s="19">
        <f t="shared" si="11"/>
        <v>0</v>
      </c>
      <c r="R214" s="19"/>
      <c r="S214" s="18"/>
      <c r="T214" s="19">
        <f>+N214</f>
        <v>-142</v>
      </c>
      <c r="U214" s="19">
        <f t="shared" si="12"/>
        <v>-142</v>
      </c>
      <c r="V214" s="18"/>
    </row>
    <row r="215" spans="1:22" s="4" customFormat="1" ht="14" x14ac:dyDescent="0.3">
      <c r="A215" s="18" t="s">
        <v>42</v>
      </c>
      <c r="B215" s="18" t="s">
        <v>205</v>
      </c>
      <c r="C215" s="18" t="s">
        <v>206</v>
      </c>
      <c r="D215" s="18" t="s">
        <v>233</v>
      </c>
      <c r="E215" s="18" t="s">
        <v>234</v>
      </c>
      <c r="F215" s="18" t="s">
        <v>94</v>
      </c>
      <c r="G215" s="18" t="s">
        <v>45</v>
      </c>
      <c r="H215" s="18" t="s">
        <v>114</v>
      </c>
      <c r="I215" s="18" t="s">
        <v>115</v>
      </c>
      <c r="J215" s="19">
        <v>-3167.5291082583531</v>
      </c>
      <c r="K215" s="19">
        <v>0</v>
      </c>
      <c r="L215" s="19">
        <v>-3167.5254508878479</v>
      </c>
      <c r="M215" s="19">
        <v>-3.657370508335589E-3</v>
      </c>
      <c r="N215" s="19">
        <v>0</v>
      </c>
      <c r="O215" s="19">
        <f t="shared" si="13"/>
        <v>0</v>
      </c>
      <c r="P215" s="19">
        <v>0</v>
      </c>
      <c r="Q215" s="19">
        <f t="shared" si="11"/>
        <v>0</v>
      </c>
      <c r="R215" s="19"/>
      <c r="S215" s="18"/>
      <c r="T215" s="20">
        <f>+M215</f>
        <v>-3.657370508335589E-3</v>
      </c>
      <c r="U215" s="19">
        <f t="shared" si="12"/>
        <v>-3.657370508335589E-3</v>
      </c>
      <c r="V215" s="18"/>
    </row>
    <row r="216" spans="1:22" s="4" customFormat="1" ht="14" x14ac:dyDescent="0.3">
      <c r="A216" s="18" t="s">
        <v>42</v>
      </c>
      <c r="B216" s="18" t="s">
        <v>205</v>
      </c>
      <c r="C216" s="18" t="s">
        <v>206</v>
      </c>
      <c r="D216" s="18" t="s">
        <v>233</v>
      </c>
      <c r="E216" s="18" t="s">
        <v>234</v>
      </c>
      <c r="F216" s="18" t="s">
        <v>94</v>
      </c>
      <c r="G216" s="18" t="s">
        <v>45</v>
      </c>
      <c r="H216" s="18" t="s">
        <v>86</v>
      </c>
      <c r="I216" s="18" t="s">
        <v>87</v>
      </c>
      <c r="J216" s="19">
        <v>-2595.9998999999989</v>
      </c>
      <c r="K216" s="19">
        <v>-2595.9998999999989</v>
      </c>
      <c r="L216" s="19">
        <v>-2386.0670255999999</v>
      </c>
      <c r="M216" s="19">
        <v>-209.93287439999858</v>
      </c>
      <c r="N216" s="19">
        <v>0</v>
      </c>
      <c r="O216" s="19">
        <f t="shared" si="13"/>
        <v>0</v>
      </c>
      <c r="P216" s="19">
        <v>0</v>
      </c>
      <c r="Q216" s="19">
        <f t="shared" si="11"/>
        <v>0</v>
      </c>
      <c r="R216" s="19"/>
      <c r="S216" s="19">
        <f>+M216</f>
        <v>-209.93287439999858</v>
      </c>
      <c r="T216" s="18"/>
      <c r="U216" s="19">
        <f t="shared" si="12"/>
        <v>-209.93287439999858</v>
      </c>
      <c r="V216" s="18"/>
    </row>
    <row r="217" spans="1:22" s="4" customFormat="1" ht="14" x14ac:dyDescent="0.3">
      <c r="A217" s="18" t="s">
        <v>42</v>
      </c>
      <c r="B217" s="18" t="s">
        <v>205</v>
      </c>
      <c r="C217" s="18" t="s">
        <v>206</v>
      </c>
      <c r="D217" s="18" t="s">
        <v>233</v>
      </c>
      <c r="E217" s="18" t="s">
        <v>234</v>
      </c>
      <c r="F217" s="18" t="s">
        <v>94</v>
      </c>
      <c r="G217" s="18" t="s">
        <v>45</v>
      </c>
      <c r="H217" s="18" t="s">
        <v>235</v>
      </c>
      <c r="I217" s="18" t="s">
        <v>236</v>
      </c>
      <c r="J217" s="19">
        <v>-438631.5</v>
      </c>
      <c r="K217" s="19">
        <v>-438631.49989000009</v>
      </c>
      <c r="L217" s="19">
        <v>-438631.5</v>
      </c>
      <c r="M217" s="19">
        <v>0</v>
      </c>
      <c r="N217" s="19">
        <v>0</v>
      </c>
      <c r="O217" s="19">
        <f t="shared" si="13"/>
        <v>0</v>
      </c>
      <c r="P217" s="19">
        <v>0</v>
      </c>
      <c r="Q217" s="19">
        <f t="shared" si="11"/>
        <v>0</v>
      </c>
      <c r="R217" s="19"/>
      <c r="S217" s="19"/>
      <c r="T217" s="18"/>
      <c r="U217" s="19">
        <f t="shared" si="12"/>
        <v>0</v>
      </c>
      <c r="V217" s="18"/>
    </row>
  </sheetData>
  <autoFilter ref="A7:AA217" xr:uid="{00000000-0001-0000-0000-000000000000}"/>
  <mergeCells count="6">
    <mergeCell ref="N2:V3"/>
    <mergeCell ref="V159:V166"/>
    <mergeCell ref="J6:N6"/>
    <mergeCell ref="O6:Q6"/>
    <mergeCell ref="R6:S6"/>
    <mergeCell ref="V6:V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E417755ECBB5488FF4B606C352B7C3" ma:contentTypeVersion="11" ma:contentTypeDescription="Create a new document." ma:contentTypeScope="" ma:versionID="975d1fc740f3dec1ef983c80ce9978b5">
  <xsd:schema xmlns:xsd="http://www.w3.org/2001/XMLSchema" xmlns:xs="http://www.w3.org/2001/XMLSchema" xmlns:p="http://schemas.microsoft.com/office/2006/metadata/properties" xmlns:ns2="e6f0d7a7-7317-4211-b722-0acf268d17fd" xmlns:ns3="9b483750-598d-46a0-877d-052f8f804d23" targetNamespace="http://schemas.microsoft.com/office/2006/metadata/properties" ma:root="true" ma:fieldsID="075d3f06a62957004ececc2406515c35" ns2:_="" ns3:_="">
    <xsd:import namespace="e6f0d7a7-7317-4211-b722-0acf268d17fd"/>
    <xsd:import namespace="9b483750-598d-46a0-877d-052f8f804d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f0d7a7-7317-4211-b722-0acf268d17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83750-598d-46a0-877d-052f8f804d2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f02065d-4fa9-4554-ae9c-ae72b0922f8b}" ma:internalName="TaxCatchAll" ma:showField="CatchAllData" ma:web="9b483750-598d-46a0-877d-052f8f804d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483750-598d-46a0-877d-052f8f804d23" xsi:nil="true"/>
    <lcf76f155ced4ddcb4097134ff3c332f xmlns="e6f0d7a7-7317-4211-b722-0acf268d17f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28A3EF4-0714-4192-90CF-3C88DA309C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f0d7a7-7317-4211-b722-0acf268d17fd"/>
    <ds:schemaRef ds:uri="9b483750-598d-46a0-877d-052f8f804d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CF6EF1-07BE-4144-A317-AA446481AC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C0A042-1FC5-4584-927D-BFC3AB0932A9}">
  <ds:schemaRefs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e6f0d7a7-7317-4211-b722-0acf268d17fd"/>
    <ds:schemaRef ds:uri="http://purl.org/dc/elements/1.1/"/>
    <ds:schemaRef ds:uri="http://schemas.openxmlformats.org/package/2006/metadata/core-properties"/>
    <ds:schemaRef ds:uri="9b483750-598d-46a0-877d-052f8f804d2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KOOND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Helena Siemann - MKM</cp:lastModifiedBy>
  <cp:revision/>
  <dcterms:created xsi:type="dcterms:W3CDTF">2024-05-13T15:17:24Z</dcterms:created>
  <dcterms:modified xsi:type="dcterms:W3CDTF">2024-11-01T11:26:01Z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0x01010093E417755ECBB5488FF4B606C352B7C3</vt:lpwstr>
  </property>
  <property fmtid="{D5CDD505-2E9C-101B-9397-08002B2CF9AE}" pid="3" name="Order">
    <vt:r8>709200</vt:r8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2024-06-11T14:18:09Z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f3f6e8a4-2ed7-407d-9886-b0912f7809ce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ediaServiceImageTags">
    <vt:lpwstr/>
  </property>
</Properties>
</file>